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212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<sst xmlns="http://schemas.openxmlformats.org/spreadsheetml/2006/main" count="382" uniqueCount="138">
  <si>
    <t>Koht</t>
  </si>
  <si>
    <t>Nr.</t>
  </si>
  <si>
    <t>Nimi</t>
  </si>
  <si>
    <t>Sünd.</t>
  </si>
  <si>
    <t>Klubi</t>
  </si>
  <si>
    <t>L</t>
  </si>
  <si>
    <t>K</t>
  </si>
  <si>
    <t>P</t>
  </si>
  <si>
    <t>Sünd</t>
  </si>
  <si>
    <t>M50</t>
  </si>
  <si>
    <t>N17</t>
  </si>
  <si>
    <t>M17</t>
  </si>
  <si>
    <t>N19</t>
  </si>
  <si>
    <t>M19</t>
  </si>
  <si>
    <t>M21</t>
  </si>
  <si>
    <t>L***</t>
  </si>
  <si>
    <t>*** lamades laskmine püstimärkidesse</t>
  </si>
  <si>
    <t>MH</t>
  </si>
  <si>
    <t>M13**</t>
  </si>
  <si>
    <t>** püssid laskekohtadel</t>
  </si>
  <si>
    <t>Kaotus</t>
  </si>
  <si>
    <t>SPRINT</t>
  </si>
  <si>
    <t>Aeg</t>
  </si>
  <si>
    <t>N15**</t>
  </si>
  <si>
    <t>M15**</t>
  </si>
  <si>
    <t>Stardiaeg</t>
  </si>
  <si>
    <t>Nr</t>
  </si>
  <si>
    <t>Peakohtunik: Ants Orasson</t>
  </si>
  <si>
    <t>F</t>
  </si>
  <si>
    <t>Tehvandi Spordikeskus</t>
  </si>
  <si>
    <t xml:space="preserve">3 km (3 x 1,0) </t>
  </si>
  <si>
    <t>ZOLKINA Daria</t>
  </si>
  <si>
    <t>Äkke SPKL/Narva SPKO Energia</t>
  </si>
  <si>
    <t>NARUSK Gerda</t>
  </si>
  <si>
    <t>TÄMM Edvin</t>
  </si>
  <si>
    <t>Karupesa Team</t>
  </si>
  <si>
    <t>PRIBÕLOVSKAJA Ksenja</t>
  </si>
  <si>
    <t>PAVLOVA Violina</t>
  </si>
  <si>
    <t>BALABANOVA Sofija</t>
  </si>
  <si>
    <t>OJAVEE Kerstin</t>
  </si>
  <si>
    <t>PERV Joosep</t>
  </si>
  <si>
    <t>SPKL Serviti</t>
  </si>
  <si>
    <t>DUDAREV Andrei</t>
  </si>
  <si>
    <t>AALDE Erlend</t>
  </si>
  <si>
    <t>PARKSEPP Marek</t>
  </si>
  <si>
    <t>SPKL Biathlon</t>
  </si>
  <si>
    <t>BOTŠTARJOVA Alina</t>
  </si>
  <si>
    <t>Äkke SUKL/Narva SPKO Energia</t>
  </si>
  <si>
    <t>MOOR Hanna</t>
  </si>
  <si>
    <t>Vastseliina SPKL</t>
  </si>
  <si>
    <t>UHA Mari</t>
  </si>
  <si>
    <t>SPKL Sakala Biathlon</t>
  </si>
  <si>
    <t>MOOR Hannes</t>
  </si>
  <si>
    <t>UHA Jüri</t>
  </si>
  <si>
    <t>PERV Taavi</t>
  </si>
  <si>
    <t>SIKK Keit</t>
  </si>
  <si>
    <t>AALDE Egert</t>
  </si>
  <si>
    <t>KOLL Jürgen</t>
  </si>
  <si>
    <t>SPKL Biathlon/Tallinna SPKO</t>
  </si>
  <si>
    <t>I etapp</t>
  </si>
  <si>
    <t>SAAR Kristohver</t>
  </si>
  <si>
    <t>MÄESAAR Riko</t>
  </si>
  <si>
    <t>ILJIN Mark</t>
  </si>
  <si>
    <t>UTSAL Miia Heleene</t>
  </si>
  <si>
    <t>YURLOVA Uljana</t>
  </si>
  <si>
    <t>FOMINÕKH Grigori</t>
  </si>
  <si>
    <t>ROKHMANOV Ruslan</t>
  </si>
  <si>
    <t>METS Katriin</t>
  </si>
  <si>
    <t>trahviring 50 m</t>
  </si>
  <si>
    <t>trahviring 75 m</t>
  </si>
  <si>
    <t xml:space="preserve">4 km (3 x 1,33) </t>
  </si>
  <si>
    <t xml:space="preserve">2 km (3 x 0,65) </t>
  </si>
  <si>
    <t>Otepää, 24.09.2016</t>
  </si>
  <si>
    <t>M40</t>
  </si>
  <si>
    <t>Peasekretär: Silva Hinnobert</t>
  </si>
  <si>
    <t>N13**</t>
  </si>
  <si>
    <t>KONOPLJOVA Violeta</t>
  </si>
  <si>
    <t>ADASON Mathias</t>
  </si>
  <si>
    <t>KEHVA Mark-Markos</t>
  </si>
  <si>
    <t xml:space="preserve">VŠIVTSEV Ivar </t>
  </si>
  <si>
    <t>PILL Jürgen</t>
  </si>
  <si>
    <t>SÜ Võru Biathlon/Võru SPKO</t>
  </si>
  <si>
    <t>KESA Henri</t>
  </si>
  <si>
    <t>PUUSAAR Pauliine</t>
  </si>
  <si>
    <t>PILISTE Triinu</t>
  </si>
  <si>
    <t>Nõmme SPKL/Tallinna SPKO</t>
  </si>
  <si>
    <t>LIIV Lisbeth</t>
  </si>
  <si>
    <t>FEDORTSEVA Anastassia</t>
  </si>
  <si>
    <t>GLADOVSKAJA Sofija</t>
  </si>
  <si>
    <t>FASTER Mirjam</t>
  </si>
  <si>
    <t xml:space="preserve">HEINSOO Demi </t>
  </si>
  <si>
    <t>JARUŠKIN Aleksei</t>
  </si>
  <si>
    <t>VOOGNE Joonatan</t>
  </si>
  <si>
    <t>JUHANSOO Joonas</t>
  </si>
  <si>
    <t>KOPPA Andres</t>
  </si>
  <si>
    <t>PALM Tuudor</t>
  </si>
  <si>
    <t>EPNER Markus</t>
  </si>
  <si>
    <t>TELGMA Teele</t>
  </si>
  <si>
    <t>KONS Kristel Kai</t>
  </si>
  <si>
    <t>SAREVET Kirte Katrin</t>
  </si>
  <si>
    <t>VIILUKAS Anneliis</t>
  </si>
  <si>
    <t>KANISTIK Heiki</t>
  </si>
  <si>
    <t>SÜ Võru Biathlon</t>
  </si>
  <si>
    <t>SHEMARIN Viktor</t>
  </si>
  <si>
    <t>KOPPA Marko</t>
  </si>
  <si>
    <t>VŠIVTSEV Vladimir</t>
  </si>
  <si>
    <t>Äkke SPKL</t>
  </si>
  <si>
    <t>FASTER Markus</t>
  </si>
  <si>
    <t>HAAGELBERG Aksel</t>
  </si>
  <si>
    <t>LAASMA Rihard</t>
  </si>
  <si>
    <t>PRUUDEN Karl Frederik</t>
  </si>
  <si>
    <t>VIIDEBAUM Karl</t>
  </si>
  <si>
    <t>KOLPAKOV Klaus Mark</t>
  </si>
  <si>
    <t>SIIMER Kristo</t>
  </si>
  <si>
    <t>AOLAID Marten</t>
  </si>
  <si>
    <t>HELDNA Robert</t>
  </si>
  <si>
    <t>ROOTALU Hans-Kristen</t>
  </si>
  <si>
    <t>UNT Mihkel</t>
  </si>
  <si>
    <t>Elva SUKL</t>
  </si>
  <si>
    <t>GOLDIN Erik</t>
  </si>
  <si>
    <t>PÄRT Markus</t>
  </si>
  <si>
    <t>SIHT Markus</t>
  </si>
  <si>
    <t>AAN Sten Anders</t>
  </si>
  <si>
    <t>RIISAAR Marleen</t>
  </si>
  <si>
    <t>NIILUS Markus</t>
  </si>
  <si>
    <t>ARUOJA Gretlin</t>
  </si>
  <si>
    <t>MÄESALU Heiki</t>
  </si>
  <si>
    <t>PÄRT Janno</t>
  </si>
  <si>
    <t>SPKL Biathlon/Tallinna SPKO/Aud</t>
  </si>
  <si>
    <t>LASKESUUSATAMISE NOORTESARI 2016 - 2017</t>
  </si>
  <si>
    <t>Laskekoht</t>
  </si>
  <si>
    <t>4 min</t>
  </si>
  <si>
    <t>6 min</t>
  </si>
  <si>
    <t>EMV laskejooksus</t>
  </si>
  <si>
    <t>*</t>
  </si>
  <si>
    <t>**</t>
  </si>
  <si>
    <t>DNS</t>
  </si>
  <si>
    <t>*  2 minutit tegemata trahviringi eest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</si>
</sst>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hh:mm:ss"/>
    <numFmt numFmtId="170" formatCode="[$-F400]h:mm:ss\ AM/PM"/>
    <numFmt numFmtId="171" formatCode="[$€-2]\ #,##0.00_);[Red]\([$€-2]\ #,##0.00\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24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3" applyNumberFormat="0" applyAlignment="0" applyProtection="0"/>
    <xf numFmtId="0" fontId="1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0" fillId="24" borderId="5" applyNumberFormat="0" applyFont="0" applyAlignment="0" applyProtection="0"/>
    <xf numFmtId="0" fontId="4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0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21" fontId="0" fillId="0" borderId="0" xfId="48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21" fontId="33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20" fontId="11" fillId="0" borderId="11" xfId="0" applyNumberFormat="1" applyFont="1" applyFill="1" applyBorder="1" applyAlignment="1">
      <alignment/>
    </xf>
    <xf numFmtId="21" fontId="11" fillId="0" borderId="11" xfId="0" applyNumberFormat="1" applyFont="1" applyBorder="1" applyAlignment="1">
      <alignment horizontal="center"/>
    </xf>
    <xf numFmtId="20" fontId="11" fillId="0" borderId="1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32" fillId="0" borderId="0" xfId="0" applyFont="1" applyBorder="1" applyAlignment="1">
      <alignment/>
    </xf>
    <xf numFmtId="0" fontId="11" fillId="0" borderId="11" xfId="48" applyFont="1" applyBorder="1" applyAlignment="1">
      <alignment horizontal="center"/>
      <protection/>
    </xf>
    <xf numFmtId="0" fontId="11" fillId="0" borderId="11" xfId="0" applyFont="1" applyFill="1" applyBorder="1" applyAlignment="1">
      <alignment horizontal="center"/>
    </xf>
    <xf numFmtId="21" fontId="11" fillId="0" borderId="11" xfId="48" applyNumberFormat="1" applyFont="1" applyBorder="1" applyAlignment="1">
      <alignment horizontal="center"/>
      <protection/>
    </xf>
    <xf numFmtId="0" fontId="33" fillId="0" borderId="0" xfId="48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/>
    </xf>
    <xf numFmtId="0" fontId="11" fillId="0" borderId="0" xfId="48" applyFont="1" applyBorder="1" applyAlignment="1">
      <alignment horizontal="center"/>
      <protection/>
    </xf>
    <xf numFmtId="21" fontId="11" fillId="0" borderId="0" xfId="48" applyNumberFormat="1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left"/>
    </xf>
    <xf numFmtId="1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2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21" fontId="32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21" fontId="11" fillId="0" borderId="0" xfId="0" applyNumberFormat="1" applyFont="1" applyBorder="1" applyAlignment="1">
      <alignment horizontal="center"/>
    </xf>
    <xf numFmtId="170" fontId="11" fillId="0" borderId="11" xfId="48" applyNumberFormat="1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11" fillId="0" borderId="0" xfId="48" applyFont="1" applyBorder="1" applyAlignment="1">
      <alignment/>
      <protection/>
    </xf>
    <xf numFmtId="170" fontId="11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17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21" fontId="33" fillId="0" borderId="0" xfId="0" applyNumberFormat="1" applyFont="1" applyBorder="1" applyAlignment="1">
      <alignment horizontal="center"/>
    </xf>
    <xf numFmtId="21" fontId="33" fillId="0" borderId="11" xfId="48" applyNumberFormat="1" applyFont="1" applyBorder="1" applyAlignment="1">
      <alignment horizontal="center"/>
      <protection/>
    </xf>
    <xf numFmtId="21" fontId="11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1" fillId="0" borderId="14" xfId="0" applyFont="1" applyBorder="1" applyAlignment="1">
      <alignment/>
    </xf>
    <xf numFmtId="21" fontId="3" fillId="0" borderId="0" xfId="48" applyNumberFormat="1" applyFont="1" applyBorder="1" applyAlignment="1">
      <alignment horizontal="center"/>
      <protection/>
    </xf>
    <xf numFmtId="21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21" fontId="3" fillId="0" borderId="11" xfId="48" applyNumberFormat="1" applyFont="1" applyBorder="1" applyAlignment="1">
      <alignment horizontal="center"/>
      <protection/>
    </xf>
    <xf numFmtId="21" fontId="0" fillId="0" borderId="11" xfId="48" applyNumberFormat="1" applyFont="1" applyBorder="1" applyAlignment="1">
      <alignment horizontal="center"/>
      <protection/>
    </xf>
    <xf numFmtId="21" fontId="33" fillId="0" borderId="0" xfId="48" applyNumberFormat="1" applyFont="1" applyBorder="1" applyAlignment="1">
      <alignment horizontal="center"/>
      <protection/>
    </xf>
    <xf numFmtId="170" fontId="11" fillId="0" borderId="0" xfId="0" applyNumberFormat="1" applyFont="1" applyBorder="1" applyAlignment="1">
      <alignment horizontal="center"/>
    </xf>
    <xf numFmtId="170" fontId="11" fillId="0" borderId="0" xfId="48" applyNumberFormat="1" applyFont="1" applyBorder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38" fillId="0" borderId="11" xfId="47" applyFont="1" applyBorder="1">
      <alignment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34" fillId="0" borderId="0" xfId="0" applyFont="1" applyBorder="1" applyAlignment="1">
      <alignment horizontal="left"/>
    </xf>
    <xf numFmtId="0" fontId="11" fillId="0" borderId="11" xfId="0" applyNumberFormat="1" applyFont="1" applyBorder="1" applyAlignment="1">
      <alignment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38" fillId="0" borderId="11" xfId="47" applyFont="1" applyFill="1" applyBorder="1">
      <alignment/>
      <protection/>
    </xf>
    <xf numFmtId="0" fontId="3" fillId="0" borderId="11" xfId="48" applyFont="1" applyBorder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6" fillId="0" borderId="0" xfId="0" applyFont="1" applyBorder="1" applyAlignment="1">
      <alignment/>
    </xf>
    <xf numFmtId="21" fontId="6" fillId="0" borderId="11" xfId="0" applyNumberFormat="1" applyFont="1" applyBorder="1" applyAlignment="1">
      <alignment/>
    </xf>
    <xf numFmtId="21" fontId="0" fillId="0" borderId="11" xfId="0" applyNumberFormat="1" applyBorder="1" applyAlignment="1">
      <alignment/>
    </xf>
    <xf numFmtId="21" fontId="0" fillId="0" borderId="11" xfId="0" applyNumberFormat="1" applyFont="1" applyBorder="1" applyAlignment="1">
      <alignment/>
    </xf>
    <xf numFmtId="2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4" fillId="0" borderId="12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48" applyFont="1" applyBorder="1" applyAlignment="1">
      <alignment horizontal="left"/>
      <protection/>
    </xf>
    <xf numFmtId="0" fontId="34" fillId="0" borderId="12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0" xfId="34" applyFont="1" applyBorder="1" applyAlignment="1">
      <alignment horizontal="left"/>
      <protection/>
    </xf>
    <xf numFmtId="0" fontId="34" fillId="0" borderId="0" xfId="0" applyFont="1" applyBorder="1" applyAlignment="1">
      <alignment horizontal="left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Hyperlink" xfId="38"/>
    <cellStyle name="Kokku" xfId="39"/>
    <cellStyle name="Comma" xfId="40"/>
    <cellStyle name="Comma [0]" xfId="41"/>
    <cellStyle name="Kontrolli lahtrit" xfId="42"/>
    <cellStyle name="Followed Hyperlink" xfId="43"/>
    <cellStyle name="Lingitud lahter" xfId="44"/>
    <cellStyle name="Märkus" xfId="45"/>
    <cellStyle name="Neutraalne" xfId="46"/>
    <cellStyle name="Normaallaad 2" xfId="47"/>
    <cellStyle name="Normal_Sheet1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139</xdr:row>
      <xdr:rowOff>0</xdr:rowOff>
    </xdr:from>
    <xdr:ext cx="1352550" cy="1352550"/>
    <xdr:sp>
      <xdr:nvSpPr>
        <xdr:cNvPr id="1" name="AutoShape 2048" descr="Pildiotsingu postimees logo tulemus"/>
        <xdr:cNvSpPr>
          <a:spLocks noChangeAspect="1"/>
        </xdr:cNvSpPr>
      </xdr:nvSpPr>
      <xdr:spPr>
        <a:xfrm>
          <a:off x="4533900" y="27317700"/>
          <a:ext cx="13525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>
      <xdr:nvSpPr>
        <xdr:cNvPr id="2" name="AutoShape 2056" descr="data:image/jpeg;base64,/9j/4AAQSkZJRgABAQAAAQABAAD/2wCEAAkGBxMTEhUREhMUFhUTGRgYFRgYGBcXGhodGBoWFxYbFxUYHSggGholHRYYIjEhKCwrLi4vGB8zODMsNygtLisBCgoKDg0OGxAQGzImICQtLS8vOCwsNCwsNDQsLDQsLDQsLyw0LCwsLywsLCw0LCwsLCwsLCwvLCwsLCwsLCwsLP/AABEIAG8BxAMBEQACEQEDEQH/xAAbAAACAwEBAQAAAAAAAAAAAAAABwQFBgMCAf/EAEUQAAEDAQMGCgcHBAEEAwAAAAEAAgMRBAUhBgcSMUFxEyIyUWFygZGhsTM0UnOywdEUFkJTkqLCI2KCwyRUY/DxFdLh/8QAGwEBAAMBAQEBAAAAAAAAAAAAAAQFBgMCAQf/xAA4EQABAwIDBAgGAgMAAgMAAAAAAQIDBBEFMXESIUGBEzIzUVJhscEUFTSRodEi8CNy4UJDJFPx/9oADAMBAAIRAxEAPwB4oAQAgBACAEAIAQAgBACAEAIAQAgBACAEAIAQAgBACAEAIAQAgBACAEAIAQAgBACAEAIAQAgBACAEAIAQAgBACAEAIAQAgBACAEAIAQAgBACAEAIAQAgBACAEAIAQAgBACAEAIAQAgBACAEAIAQAgBAc+HbWmk2vNUL7sr3Hnbb3nRfD0CAEAIAQAgBACAEAIAQAgBACAEAIAQAgBACAEAIAQAgBACAEAIAQAgBACAyWcG8poWRGF5ZpOcHEdAFBXvVhh8TJHO20uU+L1EsLWrGtr3MT957X/ANQ/w+itPhIfChQ/MarxqH3ntf8A1D/D6J8JD4UHzGq8akiyXzeEteDkmfo0roitK6q0HQV4fBTM6yIh1jrK2TqKq6IePvPbWOo6Z4I1hwFe0EVX34SByXRp5+Y1bFsrl5oXV1ZwJAQLQwOb7TBR3aCaHwUaXDWrvjX7k6nxxyLaVLp5Zm8sFujmYJInBzTtHkRsPQqmSN0btlybzQxTMlaj2LdCQvB0BACAEAIAQAgBACAEAIAQAgIN93i2zwvlcdQ4o53HkjvXWCJZXo1CPVTpBEr1/qiksl5zmVhM0uL2147tpHStC+GNGL/FMu4x8VTMsrbuXNOPmOlZk3Aq8sr8nfPJFpOYxji0MBIrTa6muuvuV/R08bY0da6qZHEqyZ0zmXsibrGaqpxVX4mpyJvyds8cGk58choWkk0wJq3mpTdSqr62njWNX2sqFxhdZMkzY73Rf7uGgqI1YIAQAgBACAEAIAQAgBACAEAIAQAgBACAEAIAQAgBACAEAIAQAgBACAEBytVmZI0skaHNOsFemvc1btXeeHxte3Zcl0EhbYw2R7Rqa5wG4EgLUsW7UUwcrUa9zU4KpxXo5m7zW67Ruj/2KpxTJvP2NDgOcnL3Omc6xNpFMBxqlhPOKVFd1D3r5hki3czhmesdibZsnHIwCtzOF3kpfjrNMCT/AE3kCQdHtbwotXTpMzzTIn4fWLTyp4Vz/fIbzTXEbVnDaH1AQ7wvSGAVlkazmBOJ3N1ldI4XyL/FLnGaoihS8jrFFLl5ZAcOEd0hv1IUtMOmXuK92M0yZXXkS7DlfZJDThNAn2xo+Jw8VzfQzM32vodosUppFttW13F601xGIUQsEW59QHwlAUFvyxskRLdMvI16A0h+rUpkdDM9L2tqV0uKU0a22r6bz7d+WFklOjp6BPtjRH6tXivklDMxL2voIcUppFttW13Ei98o7PZy0SOxcKgNGlhzmmpeIaWSXqodaiuhgVEeufdvJl13jHaIxLESWmoxFDUYGoXOWJ0Ttl2Z2gnZMzbZkU16ZaWaLSa0uke0kUaKCowNXH/9UmKglfvXchCnxaCK6JvVO4X1/X9LanVkNGjksGofU9KuIKdkKWbmZurrZKl13ZcEK+yuAe0nUHNJ7CF2el2qhGiVEeir3oOO7L+s87iyKTScBUihGGraFm5aeSNLuQ20FZDMuzG66mbv23XZaHHhXHTbhptDgcOyh7VNgjq4k/im4rKubD51/mu9OKXKH/4+7a+tS06nz0VL6Sq8Cfcr+gw//wCxft/w0eTdqu2J4ZA4mR/FDnBxJ6KkUHZRQqllU9t35IWdFJQxuRsS/wAl77mmvO8orOzTldotJ0RgTiammHQCoMUT5V2WoWk9RHA3akWyFV987H+af0u+ikfAT9xE+a0vi/AffOx/mn9LvonwE/cPmtL4vwWl13pFaGl8TtIA0OBGOB1Heo8sL4ls9CVBURzt2o1uhHvLKCzQHRklaHeyOM7tA1dq9xU0sm9qHOetghWz3b/yQIst7GTTTcOktNF2XD50TL8kduL0qrba/Bf2edr2h7HBzTqINQe0KG5qtWyoWLHtem01boebXamRtL5HtY0bXGg/9r6xjnrZqXPkkjI27T1shQTZc2RpoHPd0hpp40UxMPmXh+SudjFMi2uq8iwurKKz2g6Mcg0vZdxT2A6+xcZaWWLe5NxJgroJ1sx2/wCxaqOSwQEe222OJunK9rG85NO7nK9sjc9bNS5zklZEm09bIZ205e2Vpo0SP6WtAH7iFMbh0y52QrH41TtWyXXRP3Y+QZfWVxo4St6S0H4SV9dhsqZWUMxqnVd905fo0N33jFM3Sie1420OI3jWFDkifGtnJYsop45UuxbkpczqCA8TStaC5zg1o1kkADeSvqIqrZDy5yNS7lshnbblxZGGgc6TqNw73UCmsw+Z2e7UrZcXpmbkVV0I0ecGzE0LJh0kN+Tl7XDZe9DkmN06rkv4/Ze3XflntGEUgJ9k4O/ScVElp5IushYQVkM/Udv/ACWK4kkCgKC35YWSIlunpka9AaXjqUuOhmel7W1K+bFKaNbK66+W8+WDLGySnR0ywn2xoj9WpfZKGZiXtfQ+Q4rTSLa9tdxKvbKKz2fREjsX1IDRpYDbhqXOKlklvspkdaiuhgttrn3byVdV5x2iPhYjVtSMRQgjWCFzlidE7ZcdoKhk7Nti7iYuZ2BACAEAjrz9NL13/EVqYuomiGBn7V2q+pGXQ5G7zW67Ruj/ANiqcUybz9jQ4DnJy9ydnO9BH7z+LlywztF0O+O9i3X2Fsrsy4IBwZG2rhLHETraNA/4HRHgAs5WM2ZnJz+5tcNk6SmYvlb7biHlllL9maI46GV4/SMeMRz8wXSjpOlXadkhwxLEPh27LOsv4FfaJ3PcXvcXOOsk1KvWtRqWRDJvkc9205bqarJvIz7RDw0khYHV0AADgMKmvTsUCpr+ifsNS/eXFFhPTx9I91r5GcvWwOglfC7EsNKjaNYPcVNikSRiPTiVdRCsMixrwLTJnKeSzODSS6InjNONOlnMejao9TSNlS6bl/uZMocRfTusu9v9yGvZp2va17DVrgCDzgqgc1WqqKa9j0e1HNyUxGca+3NIsrCRUaUhG0GtG7tp7FaYdTov+R3IocZq3NtC1fNf0YBW5nDU/cecwNmY5ji5odoajQiuB1EqB8wjR6sVOZb/ACeVYkkaqKqpexl3tIJBBBGBBwIpsIU5FvvQqVRUWyjBzYWurJYT+Eh4/wAqg+Q71UYmze13I0eBS3a6Pu3/AHKDK7J91ndwrntcJXuoACCMS7HvUukqUlTZRMkQr8RoXQLtqt9pVM4ppVnuCPSc1vtEDvNF8ctkVT0xu05G94zMlMlH2WV0jpGuBaW0AO0g7dyo6usbMxGohqqDDXU0ivV191jFZU3G6yy0Lg5slXNOrbiCOcYd6s6WoSZl04FDX0bqaTet0XehSqUQSyyb9ag943zXCp7J2hLofqGajRynuX7VDwelolrg8GlRUBwoejjKipZ+hftWvwNXXUnxMWxe1luJ1wphzLSGJVLHxAW1gv8Akhs74Ijol7tJzxrpQCjebVrUeSmbJIj3cCZDWyRQrEzddcyqJridqkENVvmfEBe5L5RvsjnYF8bgasrTjbCObmKiVVKkydylhQV7qZVvvReBBvi+JbS/Tld1Wjkt3D5rrDAyJtmocKmqkqHbT1/RAXYjHpjyCC0kEYgjAg9BXxURUsp9RVRboOTJm8TaLNHK7lEEO3tJaT20r2rNVMXRSq1Db0U6zwNeufHkGUV8tssRkdi44Mb7R+g1lKeBZn7KcxWVbaaPbXPgKS87xkneZJXFxOrmA5mjYFoo4mxt2WoY2eokndtPW/8AeBaZI5PC1vfpOLWRgVpSpJrQCu4qPV1XQIlk3qS8OoUqnLtLZEOeVdw/ZJGtDi5rxVpOvDAg07O9eqWp6dt1Teh5xCi+FeiIt0Urbut8kDxJE4tcO49BG0LtJG2Ruy5CLDO+F6PYtlHFcd5ttELJm4aWscxGBCzc8SxPVqm2pahJ4kkTiSLda2RRulkNGsFSfp07F5YxXuRrc1OksrYmK92SCjyhygltTyXEhg5LAcB0nnd0rQ09M2Fu7PvMbWV0lS7fuTghxyfuo2mdsIOiDUuOugGug516qJkiYrjxR0y1EqR3sXOVuSgsrGyxvc5pOi4OpUE6iCNmCjUlYszla5LKTcQwxKZiPYt043MvFIWkOaSCMQQaEbiFPVEVLKVLXK1botlGxkbfv2qLj+kjoH9NeS6nTTvCz9ZT9C/dkpscNrPiY/5dZM/2U2ca+nN0bNGaaQ0pCMDT8La8xoa9ik4dTov+R3Ig4zVubaFq571F8rgzZqGZETugbMxzHFzQ7Q1GhxFHaqqAuIRpIrFTmW6YPK6JJGql132/6ZmSMtJa4EEGhB1gjWCpyKipdCpc1WrZcze5r7XhND0h47eKfJqqcTZva7kaLApNz4+Zu1UmgBACAEAjrz9NL13/ABFamLqJohgZ+1dqvqRl0ORu81uu0bo/9iqcUybz9jQ4DnJy9ydnO9BH7z+LlywztF0O+O9i3X2Fsrsy4IBnZAzBlhL3clrnk7hQlUVe3ansnkazCXI2k2lyRVF1eVtdNK+V+t5ru5h2CgVzHGkbUanAzE8zppFe7iRl0OQ5MlB/w4OoFmqrtnam4oPpmaC8y+9dk3M+BquaDsE5+pmsX+qdy9DPKYVgwc2l5ktfZnHk8dm44OHfQ9pVPiUNlSRNFNJglQqtWFeG9PczWWzibbNXYWj9rVNoktA0q8UVVqn38vQo1LK8ZWb6/BJH9meePGOJ0s2do8qKkxCn2XdImS+pqcIrEkZ0Ts0y0/4GXGTPDDh4W1lHLaPxjnA2uHiOxKGr2F2Hru9BimH9KnSxp/Lj5/8ASkyCs08VqGlDK1rmua4ljmgbRUkc48VJr3xvi3OS+pBwmOaOo/k1URUW+4tc6Ho4es7yXDC+s7Ql472bNRdq5MySLv8ASx9dvxBeJOouinWDtW6p6jyWVN8L7Ojy4Nz/ADarjC8ncjOY9mzn7GGVqZ8ssm/WoPeN81wqeydoS6H6hmo6CsybgRE3KO8+a1iZH58/rKeF9PIwM3N2QvifK+NrniQtBcK0Aa04A4aycVT4jK9r0ai7rGjwWnjdGr3Nut7fgg5yrIxkkTmNDS9rtKgpWhFPNdcNe5zXIq5HDG42Ne1Wpa6KY1WZRk647O2S0RMeKtc9oI5xXELlO5WxuVO4kUrEfM1rslVBs3pdsJs8kfBs0Qx1AABSgNCOYrPRSvSRHX4mxnp41hc3ZS1lEwtMYYEA1c3nqbes/wA1QYh2y6Ia/B/pU1UxWXF5ma0uAPEiqxvZyj2nyCs6GHo4kXiu8osVqOmnVEybu/Zn1MK03+a7VPvZ/JVGKZt5mjwHJ/L3OGdHlwdV/m1esL6ruRzx7rM5mHVqUBvc19r9NCdmi8fC7+KqMTZ1XcjRYFLufHz/AH7HPOXeZLmWZpwA039JODR2YntC9YbFuWRdEPOOVC3SFNV9jDK1M+afN164Oo/5KBiPY80LbBfqeSmqzjeqf5t+agYd23IuMZ+m5oK5XxkTS5vrVoWsN2SNc3+Q+FQcQZtQ37i1weTZqUTvRU9zjl04m3S12aAH6Gn5r3Qp/gbz9Tniy3q3cvRCgUsrhj5vb8D2fZXnjxjidLebePLcqXEKfZd0iZLmajB6xHs6F2aZaf8ADtlvkzwzeHhb/VbygPxj/wCw/wDNi80NX0a7D8vQ9Yph/TJ0kafyT8/9M9kNZZ4rW0uhla1zXNcSxwAFKipIwxAUyufG+FbOT7ldhUU0dSl2qiKiou4ZyojVAgBACAR15+ml67/iK1MXUTRDAz9q7VfUjLocjd5rddo3R/7FU4pk3n7GhwHOTl7k7Od6CP3n8XLlhnaLod8d7FuvsLZXZlwQG/mrBcwGoygd0jtL4aqoT/JW6e3/AE0jrw4Yid/uv6MArczYIBy5K+pwe7as1Vds7U3FB9MzQXeX3rsm5nwNVxQdgnP1M1i/1S6J6GeU0rC7yLtGhbIT7RLT/kCPOh7FFrW7UDifhb1bVN8934LHOPYiy0iX8MrR3twI7qHtXHDpNqLZ7iVjUKtnR/BU9DJqwKY7WS0uje2Rho5pqCvL2I9qtdkp7jkdG9HtzQcGTt9MtUQe2gcMHt9k/TmKzdRA6F9ly4G1o6ttTHtJnxLRcCWYnOh6OHrO8laYX1naFFjvZs1F2rkzJIu/0sfXb8QXiTqLop1g7Vuqeo8llTfC+zo8uDc/zarjC8ncjOY9mzn7GGVqZ8ssm/WoPeN81wqeydoS6H6hmo6CsybgRE3KO8+a1iZH58/rKeF9PIy82Xq0nvT8DFR4n2qae6mpwPsHf7eyFZnR5cHVf5tXfC+q7kRce6zNFMOrUoCzya9bg943zXCp7F2hLofqGaoN+8fRSdR3kVnI+umptJuzdoojVqjAAgGdkVPoXcZDqZwrv01PyVFWt2qnZ77Grwx+xRK5eF1+ws3vJJJ1k1PbrV4iWSyGVcqqt1PK+nw3+a7VPvZ/JVGKZt5mjwHJ/L3I+dE/1IB/a/zb9F6wvqu5HPHuszRTEK1KA1ubR3/KeOeM/ExV2JJ/iTUucDX/ADqnl7oU2U9p4S1zO/vIG5vFHgFKpWbMLU8iDXydJUPd5+m4q13Ihp83Xrg6j/koGI9jzQtsF+p5KanOOf8Aif5t+agYd23It8ZX/wCNzQV6vjJFrkq+lsgP94Hfh81HqkvC7QmYetqlmpc5ybEW2hsuyVvi3A+BCjYbJeNW93uTsbh2Zkf3p6GRViUp1stodG9sjDRzSCD0heXNRyK1clPccjo3I5uaDfybvtlqiDxQPbQSN5j9DsWcqadYX24cDaUVY2pj2kz4oWyjkwEAIAQAgEdefppeu/4itTF1E0QwM/au1X1Iy6HI3ea3XaN0f+xVOKZN5+xocBzk5e57znW1tIoAeMCXu6BSgrvx7l8wyNd7+R9x2Vtmx8czAq3M6W2TVzOtUwYBxG0Mh5h9TqCj1M6Qsvx4EyhpFqZUbwTM2mcijbLGwYDTAA3NdRVmG75VVe4vcaXZp0anf7C1V2ZYEA5clfU4PdtWaqu2dqbig+mZoLvL712Tcz4Gq4oOwTn6maxf6pdE9DPKaVhOuJ1LTCf+4z4guU6XidopIpFtOzVPUamVVzi0wFg5beNGekA4bjqVBSz9DJfhxNdX0qVEKt4pvTUTz2kEgihGBHMtGi3MUqKi2U+L6fCyuC932aYSNxGp7fabtG/mXCogSZmyvIlUdU6nkR6ZcdBxWS0tkY2Rhq14BB3rNvarHK1c0NtG9sjUc3JTH50PRw9Z3krLC+s7Qpcd7Nmou1cmZJF3+lj67fiC8SdRdFOsHat1T1Hksqb4X2dHlwbn+bVcYXk7kZzHs2c/YwytTPllk361B7xvmuFT2TtCXQ/UM1HQVmTcCIm5R3nzWsTI/Pn9ZTwvp5GXmy9Wk96fgYqPE+1TT3U1OB9g7/b2QrM6PLg6r/Nq74X1XciLj3WZoph1alAWeTXrcHvG+a4VPYu0JdD9QzVBv3j6KTqO8is5H101NpN2btFEatUYAEAwbkdS55erKO/D5qnnS9Y3kaSlW2Gu5i+VwZsEBv8ANdqn3s/kqjFM28zR4Dk/l7lNnBtwktRa01ETQztxLvOnYpOHxq2K68d5BxiZJKjZT/x3GZU4qjb5s7CdOScjitboDpJIJ7gB3qrxORNlGcy+wOFdp0q5WsY62urI887nHxKsWbmpoUsy3kcvmpxXs5mnzdeuDqP+SgYj2PNC2wX6nkpb5zrcKRQA41L3dGxvfV3co+GR9Z/ImY7MlmxJqvt7mBVuZ0v8h7CZbWwgYRcdx3avGih10iMhXz3FjhUKyVKLwTeMXKe6BaYHR/iHGYf7hq7Dq7VTU03RSI7hxNNXUqVEKs48NROyMLSWkUIJBHMRgQtIioqXQxLmq1bKeV9PhY3Dez7NKJW6tT2+03aN/MuM8KTM2VJVJVOp5EenPzHHY7U2VjZGGrXgEHf81mnsVjlauaG2jkbIxHtyU7LyewQAgBAI68/TS9d/xFamLqJohgZ+1dqvqRl0ORZXNZbTJpfZuEwpp6DtHXXRriK6iuEz4m26S3MlUsVQ+/Q387LYlHJa2uNTC8k6y5zfEly5/GQIm5x2XDaty3Vq31Qt7szfyuIM72sbtDeM4/IeKjy4kxE/glyZBgkireVbJ5b1N5dd2x2dgjibojbtJPOTtKqZZXSu2nKaGCnjgZsMSyGbzmM/47DzSDxa5TcMX/IuhV44l4EXzForwywIBy5K+pwe7as1Vds7U3FB9MzQXeX3rsm5nwNVxQdgnP1M1i/1S6J6GeU0rCxydj0rVCP+43wNfkuNQtonL5EqibtVDE80HSswbkX2cDJ6hNriGB9KBsOx27n7+dXGH1N/8TuRnMXobL07Of7/AGYZWpnwQG+za3qePZnHVx4/5jxB71UYlDlImimiwSpVbwrqnuds6Ho4es7yXnC+s7Q6Y72bNRdq5MySLv8ASx9dvxBeJOouinWDtW6p6jyWVN8L7Ojy4Nz/ADarjC8ncjOY9mzn7GGVqZ8ssm/WoPeN81wqeydoS6H6hmo6CsybgRE3KO8+a1iZH58/rKeF9PIy82Xq0nvT8DFR4n2qae6mpwPsHf7eyFZnR5cHVf5tXfC+q7kRce6zNFMOrUoCzya9bg943zXCp7F2hLofqGaoN+8fRSdR3kVnI+umptJuzdoojVqjAAgGDcjK3PKP7ZT3Y/JU862rG8jSUqXw12jhfK4M2CAurlv91milZGOPLo0d7IANSBtOKizUySvarskJ1LXOp43NZmvHuKZzqmpxJ1qUQVW+9S+yeyWmtJBILItryNfUB179SiVFYyJLZr/cyxo8NlqFuu5vf+hp2GxMhjbFGKNaKAeZJ2lUD5HPdtOzNdFEyJiMYlkQSdtbSR45nOHiVp2LdqaGEmS0jk81OK9nMtMnb2+zSmXR0joODRsqaUr0KPUQ9MzZvxJdFU/DyK+19ykK22t8r3SSGrnGpP05gurGNY1GtyOEsrpXq9671JdzXHNaXUjaabXnBo3n5DFc5qhkSXcv7O1NRy1C2Ym7v4DVuC5WWWPg2Yk4vcdbj8h0KgqJ3TO2lNfSUjKZmy3mpZrgSjA5wMntdriHvQPj+vfzq3w+p/8AU7l+jPYxQ/8AvZz/AH+zBq2M6CA3ebW9cXWVxwNXx/yA8+9VOJQ5SJopocEqc4V1T3N+qg0QIAQAgEdefppeu/4itTF1E0QwM/au1X1Iy6HI3ea3XaN0f+xVOKZN5+xocBzk5e5v1UGiBACAz2Xlm07HJTWwtf3EA+BKmUDtmdPPcV2Kxq+ldbhZf7yFMtCY0EA5clfU4PdtWaqu2dqbig+mZoLvL712Tcz4Gq4oOwTn6maxf6pdE9DPKaVhosgbLp2xh2Rhzz3aI8XDuUKvfswqnfuLPCIlfUovddRrOeBrICoLXNeqomYPYHAggEOFCNYIKIqot0CojksuQpMrbiNlmwrwb6mM83O3ePKi0NJUdMzfmmZjcRo1p5N3VXL9FEpZXlpkvaTHa4XD2w07ncU+aj1TNqFyeRLoJOjqGL52++42GdD0cPWd5KuwvrO0LvHezZqLtXJmSRd/pY+u34gvEnUXRTrB2rdU9R5LKm+F9nR5cG5/m1XGF5O5Gcx7NnP2MMrUz5ZZN+tQe8b5rhU9k7Ql0P1DNR0FZk3AiJuUd581rEyPz5/WU8L6eRl5svVpPen4GKjxPtU091NTgfYO/wBvZCszo8uDqv8ANq74X1XciLj3WZoph1alAWeTXrcHvG+a4VPYu0JdD9QzVBv3j6KTqO8is5H101NpN2btFEatUYAEAz8iIQ+7yw6nmRp7aj5qirnbNRfusazC2I+j2V43QWcsZa4tOtpIO8YFXiLdLoZRzVaqtXgeF9PhaZPXI+1SaDTQNFXuOwbtpPMo9RUNhbdSXR0bql+ym5EzUY905I2aGh0OEcPxPo7ubqCpZa2WTjZPI09PhlPDvtdfM85XZQmyNZoMDi8nWSAAKc29faSmSdVuuR8xCuWla3ZS6qQclsr32mbgXxtbVpILSdnOCutVRNiZtIpwoMUdUS9G5tt3AxWVdl4O1zN2FxcNzuMPPwVpSv24Wr5ehQ4hH0dS9PO/33lSpBDJN3WF80jYoxVzjQcw5yegBeJJGxtVzuB1ghdM9GMzUZF0ZD2eKhl/qu6cG9jdvbVUk2ISP3N3J+TUU2Dwx73/AMl/H2LS/rwFks7pGMadHRDW8kYkDZsC4QRLPJsqpLq50pYFe1MuGRlrsy9kfLHG+Jmi9zWktLqjSIFcd6ny4c1rFci5FTBjT3yNa5qWVbG9c4DWQFU2uaBVRMz44AihoQde0EFN6KFRFQUuV9wmyy8UHgn4sPNztO7yWho6jpmb80zMdiVF8PJu6q5fooVLK4ssm7SY7VC8e20Hc7inwK4VLdqJyeRKoZFZUMXz9dw6FmTcggBACAR15+ml67/iK1MXUTRDAz9q7VfUjLocjd5rddo3R/7FU4pk3n7GhwHOTl7m/VQaIEAIDnaIQ9rmOxDgQdxwK+tcrVRUPL2o5qtXJRJ3nYXQSvifrYabxsI6CFqIpEkYjk4mEnhdDIsbuBFXQ4jkyUP/AA4OoFmqvtnam3oPpmaC7y7cDbZabNAdzGq5oEtAnP1M1iyotU7l6GfUwrRm5u7qMcJmcONNTR6g1d5JO6io8Rm237CcPU1eDUyxxLI7N3oUWcyzEWhkmx7KdrSa+BClYY68at7lK/HI7TNf3p6HrIHKDg3fZpXcR5/pk/hcdm4+e9fK+m2k6RuaZn3CK7Yd0L13Llr/ANNnlNdYtFnfH+IDSYeZwxHfq7VW00yxSI77l5XU6Twq3jmmomlpTDk644y60QtG2RnxBcp1tG5fJTvStV07ETvT1NtnQ9HD1neSq8L6ztC/x3s2ai7VyZkkXf6WPrt+ILxJ1F0U6wdq3VPUeSypvhfZ0eXBuf5tVxheTuRnMezZz9jDK1M+WWTfrUHvG+a4VPZO0JdD9QzUdBWZNwIiblHefNaxMj8+f1lPC+nkZebL1aT3p+Bio8T7VNPdTU4H2Dv9vZCszo8uDqv82rvhfVdyIuPdZmimHVqUBZ5Netwe8b5rhU9i7Ql0P1DNUG/ePopOo7yKzkfXTU2k3Zu0URq1RgAQDVzeept6z/NUGIdsuiGvwf6VNVMjl9dJitBlA4k3G3O/EPn2lWFBNtx7K5oU2L0yxTbaZO9eJmFPKk3ma6QVnbt4h7BpDwr4qpxRF/iupocBVLvTju9zfKoNELXOVbQ6dkQx4JuO9x1dwHervDY1SNXLx9jL43KjpWsTgnqe82dhJmfN+FjdEb3U8gPEL5iciIxGd59wOFVkdJwRLfcm5yrpJDbS0cniybq8U95I7QuWGzWvGuqEjG6ZVRJm8Ny+wv1cGbNJm+kAtja7WuA30r8ioOIIqwryLTB3IlSl+KKNZUBrzHZy7aGwMhrxnuBp0Nr8yFZYbGqyK7uQpcblRIUZxVfQyORthMtriGyMiR25hBHjQdqsayTYhXz3fcpcMhWWpb5b/sXGc6z0mik2PYR2tOPxBRsMddit7lJuOstI13enp/8ApzyCyg4J/wBnkP8ATeeKScGu+QPmvtfTbbdtuaHnCK7o3dE9dy5eS/8ATcZR3YLRZ3xnXSrDzOAOj9NxKq6aZYpEd9y/radJ4VYufDUTJC0xhiVdEZdPE0bZGfEFzmW0bl8lO9M1XTMRO9PUd6yxvAQAgM7ltfMlmha6Kmk92jUitMCagc6mUUDZXqjuBW4nVvp4kVmarYVMjySXE1JJJPScStAiWSyGPcquW6nlfT4WNyXzLZXl8RGIo4EVBHSuM8DJks4lUtXJTO2mDhu608LFHLSnCMa6nNpAGnis3IzYere5TawydJG1/eiL9yQvB0BACAzmV+TQtTQ9lBMwYHY4eyfkVNpKtYVsuSlZiOHpUt2m9ZPz5CutdlfE4skaWuGsH/zEK+Y9r0u1boZKSJ8btl6WU0Nx5ZSWeLgdBrwK6BJIpXGmGsVUOehbK/avYs6XFnwR9Ha/cZ612l0j3SPNXPJJPSVMY1GNRqZIVkkjpHq92amoyUyQfK4SztLYxiGnAv7NjfNQKuuaxNlm9fQt8Pwt0io+VLN7u/8A4MtrQBQYAalRmpRLGQzmWbSs7JB+B9DucCPMN71ZYY+0it70KXHI7wo5OC+ouIo3ONGgk8wBJ8FdKqJmZhrXOWzUuXtnyxtbI+C0gaCgLm1cNmv61UR1DC521b9FgzFaljNi/wB8/wC6mfUwrTcZvbhcX/apBRrQeDrtJwLtwFe9VWIVKW6NvMv8HonbXTvTdw/ZbZx7GX2Zr2ivBOqdxFCe+ij4c9Gy2XihMxqJXwI5OCixV6ZQ9RvIIcNYII7MQvipdLH1rlaqKg2MkcovtbXBzdF8dNKhqHVriObVqWfq6XoFSy7lNjh1f8U1bpZUMBlXfT7TMdIANjLmsA5q6yefAK3padImbuJnMQq3VEm/JLohSKUQDtY7S6N7ZG00mEOFdVQvL2o9qtXie4pFjej25oMW3ZVvFgZaQwCSVxYNoaRpjSodfJ1dKpWUbVqFjVdybzTS4k9KNsyJvcttM9/4FqSrwyx8QGvzeXu5kv2agLJSXdIIbr6cBqVbiEKOZ0nFC6waqc2ToeC7ydnQgP8ARk2cZp34EeR7lywtyfybod8eYv8AB3DehglbmeO1ktDo3tkbymEOG8Yry9qOarV4nuORY3o9uaDksdoNosofShljrTXQuCzT29FLbuU3Eb1mgR3iT1EvIwtJaRQgkEcxGBWmRUVLoYVzVaqop5X0+G6za3q7SdZTQtoXtO0GoqOkGqqcShSySccjQYJUuusK5ZobS9rtZaInRSDA6jtB2EdKrIpXRO2ml5UU7J41Y/IVN/ZOzWVx0hpM2PAwO/2T0FaCCqZMm7PuMhV0EtOu9Lp3/wById1XlJZ5BLEaOGBriCNoI5l1libK3ZccaeofA/bZmaO1ZwJ3NoxjGE/ixdTcDgoLcNjRbqqqWcmOSubZrURSkuu6p7XIdEE1NXyO1Cusk8/QpUs0cDd/JCBBTTVcm7mo2bnuxlnibEzUNZ2knWSs/NK6V6ucbGmp2wRpG0lTwte0scAWuBBB1EHWubXK1bodXNRyK1yblFflNkjJAS+IF8WvDFzehw2jpV7TVrZEs7cplK7C3wqro0u38p/e8zkEzmOD2EhzSC0jYRqU5zUcllKtj3Mcjm5oa1ucKfRpwcZdTlY9+iq75ZHfNbFymOS7NtlLmfkdaLZNWjpJHcwwA2dDWhTESOBnchXKs9XLfNV/vIZuStwCyR0NDI/F7h4NHQFRVVSszvJMjVUFElMyy9Zcyuzk2XSszZNsbx3OwPjRdsNfaVW96EbGo9qBHdy+otYonONGguPMASe4K8VUTeplWtVy2aly+suWFrjZwWkDQUBc2rhs17adNVEdQwudtW+xYsxWpjZsX++f91M+SphWm0zfXC50gtUgIYz0dfxE4VHQAe/cqvEKlEb0bc1zL3B6Jyv6ZybkyGKqY0wIAQEa32COZuhKwPaDUA8/OF7jkdGt2rY5SwxypsvS6Ff91bH+Q3931Xb4yfxEf5dTeBA+6tj/ACG/u+qfGT+IfLqbwIH3Vsf5Df3fVPjJ/EPl1N4ELaKMNaGtADWgAAagBgAFHVVVbqTGtRqIiZIe18PoIAQAgI1tsEUw0ZY2vGzSANNx2L2yR7Fu1bHKWGOVLPai6lO/Iqxk14Mjc9w+akpXzpx/BCXCaVVvs/lSbYMnrNCQWQtqNTjxiNxdqXKSplf1nHeKhgi3tal/uWi4EsEBHt1jZMx0UjdJrtY8Rivcb3MdtNzOcsTJWKx6XRSDdWTlns7+EiYQ6lKlzjgdesrrLVSypsuXcR4KGCB21Gm/U9Xlk/ZpzWSJpd7Q4ru0jWvkdTLHuap6mooJt727/spHsmSVkjOkIgT/AHEuHcTRe31szksrvsco8MpmLdG/feXYCik8+PYCCCAQcCDiDvC+ott6HxURUspUfdWx/kM8fqpHxk/iIfy6m8CB91bH+Q3931T4yfxD5dTeBCZd10wwVMMYZpUrSuNNWveuckz5OutztDTRQ36NtrkWTJiyOJcYG1JJOvWde1e0q5kSyOOS0FMq3ViHn7q2P8hv7vqvvxk/iPny6m8CB91bH+Q3931T4yfxD5dTeBCVJctndE2ExN4Npq1uwHHEdOJ714SeRHbaLvOq0sKsSNWpZOBF+6tj/Ib+76r38ZP4jl8upvAgfdWx/kN/d9U+Mn8Q+XU3gQ7WO4LNE8SRxNa4ajjhXDaV5fUyvTZc7cdI6OCN20xqIpMttjZKwxyNDmnWD0alyY9zF2mrZTtJEyRuy9LoVv3Vsf5Df3fVd/jJ/ERfl1N4ED7q2P8AIb+76p8ZP4h8upvAha2eFrGhjAA1ooANgCjucrlupLa1GNRrckIFryes0ry98LS46ziK76LsyplYlmu3EeSigkdtOalzj91bH+Q3931Xr4yfxHj5dTeBCTYLks8LtOKJrXEUqK6u3cvElRJIlnLc6xUkMTtpjbKWC4kg+OaCKEVB2FL2PipfcpTWrJSyPxMLR1as8G4KU2smbk777yFJhtM/Nn23ehzgyPsbTXgq9ZznDuJX11dOv/keWYXStW+z995dQwtYA1jQ1o1BoAA3AKK5yuW6k5rGtSzUsh0Xw9AgBAVduydsspJfCyp1kDRPaW0qu7KqVmTiJLQ08u9zE9CHHkZYwa8ETve4juquq1868fwcUwmlRb7P5UuLHYo4hoxMawf2gCu/nUZ8jnrdy3JscLI0sxETQkLwdDhbrIyVjopBpNdgR4jxC9se5jkc3M5yxNlYrHpdFK+68mrNZ38JEwh1CKlzjSuulSustVLI3Zcu4jwUEELttib9TpeVwWefGSJpd7Q4rv1DEr5HUyx9VT1NRQTb3t3/AJItlyRscZ0hECf7iXDuJovb62ZyW2vsco8MpWLdG/feXgFMAopPPqAEAIAQAgBACAEAIAQAgBACAEAIAQAgBACAEAIAQAgBACAEAIAQAgBACAEAIAQAgBACAEAIAQAgBACAEAIAQAgBACAEAIAQAgBACAEAIAQAgP/Z"/>
        <xdr:cNvSpPr>
          <a:spLocks noChangeAspect="1"/>
        </xdr:cNvSpPr>
      </xdr:nvSpPr>
      <xdr:spPr>
        <a:xfrm>
          <a:off x="4533900" y="2731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>
      <xdr:nvSpPr>
        <xdr:cNvPr id="3" name="AutoShape 2057" descr="data:image/jpeg;base64,/9j/4AAQSkZJRgABAQAAAQABAAD/2wCEAAkGBxMTEhUREhMUFhUTGRgYFRgYGBcXGhodGBoWFxYbFxUYHSggGholHRYYIjEhKCwrLi4vGB8zODMsNygtLisBCgoKDg0OGxAQGzImICQtLS8vOCwsNCwsNDQsLDQsLDQsLyw0LCwsLywsLCw0LCwsLCwsLCwvLCwsLCwsLCwsLP/AABEIAG8BxAMBEQACEQEDEQH/xAAbAAACAwEBAQAAAAAAAAAAAAAABwQFBgMCAf/EAEUQAAEDAQMGCgcHBAEEAwAAAAEAAgMRBAUhBgcSMUFxEyIyUWFygZGhsTM0UnOywdEUFkJTkqLCI2KCwyRUY/DxFdLh/8QAGwEBAAMBAQEBAAAAAAAAAAAAAAQFBgMCAQf/xAA4EQABAwIDBAgGAgMAAgMAAAAAAQIDBBEFMXESIUGBEzIzUVJhscEUFTSRodEi8CNy4UJDJFPx/9oADAMBAAIRAxEAPwB4oAQAgBACAEAIAQAgBACAEAIAQAgBACAEAIAQAgBACAEAIAQAgBACAEAIAQAgBACAEAIAQAgBACAEAIAQAgBACAEAIAQAgBACAEAIAQAgBACAEAIAQAgBACAEAIAQAgBACAEAIAQAgBACAEAIAQAgBAc+HbWmk2vNUL7sr3Hnbb3nRfD0CAEAIAQAgBACAEAIAQAgBACAEAIAQAgBACAEAIAQAgBACAEAIAQAgBACAyWcG8poWRGF5ZpOcHEdAFBXvVhh8TJHO20uU+L1EsLWrGtr3MT957X/ANQ/w+itPhIfChQ/MarxqH3ntf8A1D/D6J8JD4UHzGq8akiyXzeEteDkmfo0roitK6q0HQV4fBTM6yIh1jrK2TqKq6IePvPbWOo6Z4I1hwFe0EVX34SByXRp5+Y1bFsrl5oXV1ZwJAQLQwOb7TBR3aCaHwUaXDWrvjX7k6nxxyLaVLp5Zm8sFujmYJInBzTtHkRsPQqmSN0btlybzQxTMlaj2LdCQvB0BACAEAIAQAgBACAEAIAQAgIN93i2zwvlcdQ4o53HkjvXWCJZXo1CPVTpBEr1/qiksl5zmVhM0uL2147tpHStC+GNGL/FMu4x8VTMsrbuXNOPmOlZk3Aq8sr8nfPJFpOYxji0MBIrTa6muuvuV/R08bY0da6qZHEqyZ0zmXsibrGaqpxVX4mpyJvyds8cGk58choWkk0wJq3mpTdSqr62njWNX2sqFxhdZMkzY73Rf7uGgqI1YIAQAgBACAEAIAQAgBACAEAIAQAgBACAEAIAQAgBACAEAIAQAgBACAEBytVmZI0skaHNOsFemvc1btXeeHxte3Zcl0EhbYw2R7Rqa5wG4EgLUsW7UUwcrUa9zU4KpxXo5m7zW67Ruj/2KpxTJvP2NDgOcnL3Omc6xNpFMBxqlhPOKVFd1D3r5hki3czhmesdibZsnHIwCtzOF3kpfjrNMCT/AE3kCQdHtbwotXTpMzzTIn4fWLTyp4Vz/fIbzTXEbVnDaH1AQ7wvSGAVlkazmBOJ3N1ldI4XyL/FLnGaoihS8jrFFLl5ZAcOEd0hv1IUtMOmXuK92M0yZXXkS7DlfZJDThNAn2xo+Jw8VzfQzM32vodosUppFttW13F601xGIUQsEW59QHwlAUFvyxskRLdMvI16A0h+rUpkdDM9L2tqV0uKU0a22r6bz7d+WFklOjp6BPtjRH6tXivklDMxL2voIcUppFttW13Ei98o7PZy0SOxcKgNGlhzmmpeIaWSXqodaiuhgVEeufdvJl13jHaIxLESWmoxFDUYGoXOWJ0Ttl2Z2gnZMzbZkU16ZaWaLSa0uke0kUaKCowNXH/9UmKglfvXchCnxaCK6JvVO4X1/X9LanVkNGjksGofU9KuIKdkKWbmZurrZKl13ZcEK+yuAe0nUHNJ7CF2el2qhGiVEeir3oOO7L+s87iyKTScBUihGGraFm5aeSNLuQ20FZDMuzG66mbv23XZaHHhXHTbhptDgcOyh7VNgjq4k/im4rKubD51/mu9OKXKH/4+7a+tS06nz0VL6Sq8Cfcr+gw//wCxft/w0eTdqu2J4ZA4mR/FDnBxJ6KkUHZRQqllU9t35IWdFJQxuRsS/wAl77mmvO8orOzTldotJ0RgTiammHQCoMUT5V2WoWk9RHA3akWyFV987H+af0u+ikfAT9xE+a0vi/AffOx/mn9LvonwE/cPmtL4vwWl13pFaGl8TtIA0OBGOB1Heo8sL4ls9CVBURzt2o1uhHvLKCzQHRklaHeyOM7tA1dq9xU0sm9qHOetghWz3b/yQIst7GTTTcOktNF2XD50TL8kduL0qrba/Bf2edr2h7HBzTqINQe0KG5qtWyoWLHtem01boebXamRtL5HtY0bXGg/9r6xjnrZqXPkkjI27T1shQTZc2RpoHPd0hpp40UxMPmXh+SudjFMi2uq8iwurKKz2g6Mcg0vZdxT2A6+xcZaWWLe5NxJgroJ1sx2/wCxaqOSwQEe222OJunK9rG85NO7nK9sjc9bNS5zklZEm09bIZ205e2Vpo0SP6WtAH7iFMbh0y52QrH41TtWyXXRP3Y+QZfWVxo4St6S0H4SV9dhsqZWUMxqnVd905fo0N33jFM3Sie1420OI3jWFDkifGtnJYsop45UuxbkpczqCA8TStaC5zg1o1kkADeSvqIqrZDy5yNS7lshnbblxZGGgc6TqNw73UCmsw+Z2e7UrZcXpmbkVV0I0ecGzE0LJh0kN+Tl7XDZe9DkmN06rkv4/Ze3XflntGEUgJ9k4O/ScVElp5IushYQVkM/Udv/ACWK4kkCgKC35YWSIlunpka9AaXjqUuOhmel7W1K+bFKaNbK66+W8+WDLGySnR0ywn2xoj9WpfZKGZiXtfQ+Q4rTSLa9tdxKvbKKz2fREjsX1IDRpYDbhqXOKlklvspkdaiuhgttrn3byVdV5x2iPhYjVtSMRQgjWCFzlidE7ZcdoKhk7Nti7iYuZ2BACAEAjrz9NL13/EVqYuomiGBn7V2q+pGXQ5G7zW67Ruj/ANiqcUybz9jQ4DnJy9ydnO9BH7z+LlywztF0O+O9i3X2Fsrsy4IBwZG2rhLHETraNA/4HRHgAs5WM2ZnJz+5tcNk6SmYvlb7biHlllL9maI46GV4/SMeMRz8wXSjpOlXadkhwxLEPh27LOsv4FfaJ3PcXvcXOOsk1KvWtRqWRDJvkc9205bqarJvIz7RDw0khYHV0AADgMKmvTsUCpr+ifsNS/eXFFhPTx9I91r5GcvWwOglfC7EsNKjaNYPcVNikSRiPTiVdRCsMixrwLTJnKeSzODSS6InjNONOlnMejao9TSNlS6bl/uZMocRfTusu9v9yGvZp2va17DVrgCDzgqgc1WqqKa9j0e1HNyUxGca+3NIsrCRUaUhG0GtG7tp7FaYdTov+R3IocZq3NtC1fNf0YBW5nDU/cecwNmY5ji5odoajQiuB1EqB8wjR6sVOZb/ACeVYkkaqKqpexl3tIJBBBGBBwIpsIU5FvvQqVRUWyjBzYWurJYT+Eh4/wAqg+Q71UYmze13I0eBS3a6Pu3/AHKDK7J91ndwrntcJXuoACCMS7HvUukqUlTZRMkQr8RoXQLtqt9pVM4ppVnuCPSc1vtEDvNF8ctkVT0xu05G94zMlMlH2WV0jpGuBaW0AO0g7dyo6usbMxGohqqDDXU0ivV191jFZU3G6yy0Lg5slXNOrbiCOcYd6s6WoSZl04FDX0bqaTet0XehSqUQSyyb9ag943zXCp7J2hLofqGajRynuX7VDwelolrg8GlRUBwoejjKipZ+hftWvwNXXUnxMWxe1luJ1wphzLSGJVLHxAW1gv8Akhs74Ijol7tJzxrpQCjebVrUeSmbJIj3cCZDWyRQrEzddcyqJridqkENVvmfEBe5L5RvsjnYF8bgasrTjbCObmKiVVKkydylhQV7qZVvvReBBvi+JbS/Tld1Wjkt3D5rrDAyJtmocKmqkqHbT1/RAXYjHpjyCC0kEYgjAg9BXxURUsp9RVRboOTJm8TaLNHK7lEEO3tJaT20r2rNVMXRSq1Db0U6zwNeufHkGUV8tssRkdi44Mb7R+g1lKeBZn7KcxWVbaaPbXPgKS87xkneZJXFxOrmA5mjYFoo4mxt2WoY2eokndtPW/8AeBaZI5PC1vfpOLWRgVpSpJrQCu4qPV1XQIlk3qS8OoUqnLtLZEOeVdw/ZJGtDi5rxVpOvDAg07O9eqWp6dt1Teh5xCi+FeiIt0Urbut8kDxJE4tcO49BG0LtJG2Ruy5CLDO+F6PYtlHFcd5ttELJm4aWscxGBCzc8SxPVqm2pahJ4kkTiSLda2RRulkNGsFSfp07F5YxXuRrc1OksrYmK92SCjyhygltTyXEhg5LAcB0nnd0rQ09M2Fu7PvMbWV0lS7fuTghxyfuo2mdsIOiDUuOugGug516qJkiYrjxR0y1EqR3sXOVuSgsrGyxvc5pOi4OpUE6iCNmCjUlYszla5LKTcQwxKZiPYt043MvFIWkOaSCMQQaEbiFPVEVLKVLXK1botlGxkbfv2qLj+kjoH9NeS6nTTvCz9ZT9C/dkpscNrPiY/5dZM/2U2ca+nN0bNGaaQ0pCMDT8La8xoa9ik4dTov+R3Ig4zVubaFq571F8rgzZqGZETugbMxzHFzQ7Q1GhxFHaqqAuIRpIrFTmW6YPK6JJGql132/6ZmSMtJa4EEGhB1gjWCpyKipdCpc1WrZcze5r7XhND0h47eKfJqqcTZva7kaLApNz4+Zu1UmgBACAEAjrz9NL13/ABFamLqJohgZ+1dqvqRl0ORu81uu0bo/9iqcUybz9jQ4DnJy9ydnO9BH7z+LlywztF0O+O9i3X2Fsrsy4IBnZAzBlhL3clrnk7hQlUVe3ansnkazCXI2k2lyRVF1eVtdNK+V+t5ru5h2CgVzHGkbUanAzE8zppFe7iRl0OQ5MlB/w4OoFmqrtnam4oPpmaC8y+9dk3M+BquaDsE5+pmsX+qdy9DPKYVgwc2l5ktfZnHk8dm44OHfQ9pVPiUNlSRNFNJglQqtWFeG9PczWWzibbNXYWj9rVNoktA0q8UVVqn38vQo1LK8ZWb6/BJH9meePGOJ0s2do8qKkxCn2XdImS+pqcIrEkZ0Ts0y0/4GXGTPDDh4W1lHLaPxjnA2uHiOxKGr2F2Hru9BimH9KnSxp/Lj5/8ASkyCs08VqGlDK1rmua4ljmgbRUkc48VJr3xvi3OS+pBwmOaOo/k1URUW+4tc6Ho4es7yXDC+s7Ql472bNRdq5MySLv8ASx9dvxBeJOouinWDtW6p6jyWVN8L7Ojy4Nz/ADarjC8ncjOY9mzn7GGVqZ8ssm/WoPeN81wqeydoS6H6hmo6CsybgRE3KO8+a1iZH58/rKeF9PIwM3N2QvifK+NrniQtBcK0Aa04A4aycVT4jK9r0ai7rGjwWnjdGr3Nut7fgg5yrIxkkTmNDS9rtKgpWhFPNdcNe5zXIq5HDG42Ne1Wpa6KY1WZRk647O2S0RMeKtc9oI5xXELlO5WxuVO4kUrEfM1rslVBs3pdsJs8kfBs0Qx1AABSgNCOYrPRSvSRHX4mxnp41hc3ZS1lEwtMYYEA1c3nqbes/wA1QYh2y6Ia/B/pU1UxWXF5ma0uAPEiqxvZyj2nyCs6GHo4kXiu8osVqOmnVEybu/Zn1MK03+a7VPvZ/JVGKZt5mjwHJ/L3OGdHlwdV/m1esL6ruRzx7rM5mHVqUBvc19r9NCdmi8fC7+KqMTZ1XcjRYFLufHz/AH7HPOXeZLmWZpwA039JODR2YntC9YbFuWRdEPOOVC3SFNV9jDK1M+afN164Oo/5KBiPY80LbBfqeSmqzjeqf5t+agYd23IuMZ+m5oK5XxkTS5vrVoWsN2SNc3+Q+FQcQZtQ37i1weTZqUTvRU9zjl04m3S12aAH6Gn5r3Qp/gbz9Tniy3q3cvRCgUsrhj5vb8D2fZXnjxjidLebePLcqXEKfZd0iZLmajB6xHs6F2aZaf8ADtlvkzwzeHhb/VbygPxj/wCw/wDNi80NX0a7D8vQ9Yph/TJ0kafyT8/9M9kNZZ4rW0uhla1zXNcSxwAFKipIwxAUyufG+FbOT7ldhUU0dSl2qiKiou4ZyojVAgBACAR15+ml67/iK1MXUTRDAz9q7VfUjLocjd5rddo3R/7FU4pk3n7GhwHOTl7k7Od6CP3n8XLlhnaLod8d7FuvsLZXZlwQG/mrBcwGoygd0jtL4aqoT/JW6e3/AE0jrw4Yid/uv6MArczYIBy5K+pwe7as1Vds7U3FB9MzQXeX3rsm5nwNVxQdgnP1M1i/1S6J6GeU0rC7yLtGhbIT7RLT/kCPOh7FFrW7UDifhb1bVN8934LHOPYiy0iX8MrR3twI7qHtXHDpNqLZ7iVjUKtnR/BU9DJqwKY7WS0uje2Rho5pqCvL2I9qtdkp7jkdG9HtzQcGTt9MtUQe2gcMHt9k/TmKzdRA6F9ly4G1o6ttTHtJnxLRcCWYnOh6OHrO8laYX1naFFjvZs1F2rkzJIu/0sfXb8QXiTqLop1g7Vuqeo8llTfC+zo8uDc/zarjC8ncjOY9mzn7GGVqZ8ssm/WoPeN81wqeydoS6H6hmo6CsybgRE3KO8+a1iZH58/rKeF9PIy82Xq0nvT8DFR4n2qae6mpwPsHf7eyFZnR5cHVf5tXfC+q7kRce6zNFMOrUoCzya9bg943zXCp7F2hLofqGaoN+8fRSdR3kVnI+umptJuzdoojVqjAAgGdkVPoXcZDqZwrv01PyVFWt2qnZ77Grwx+xRK5eF1+ws3vJJJ1k1PbrV4iWSyGVcqqt1PK+nw3+a7VPvZ/JVGKZt5mjwHJ/L3I+dE/1IB/a/zb9F6wvqu5HPHuszRTEK1KA1ubR3/KeOeM/ExV2JJ/iTUucDX/ADqnl7oU2U9p4S1zO/vIG5vFHgFKpWbMLU8iDXydJUPd5+m4q13Ihp83Xrg6j/koGI9jzQtsF+p5KanOOf8Aif5t+agYd23It8ZX/wCNzQV6vjJFrkq+lsgP94Hfh81HqkvC7QmYetqlmpc5ybEW2hsuyVvi3A+BCjYbJeNW93uTsbh2Zkf3p6GRViUp1stodG9sjDRzSCD0heXNRyK1clPccjo3I5uaDfybvtlqiDxQPbQSN5j9DsWcqadYX24cDaUVY2pj2kz4oWyjkwEAIAQAgEdefppeu/4itTF1E0QwM/au1X1Iy6HI3ea3XaN0f+xVOKZN5+xocBzk5e57znW1tIoAeMCXu6BSgrvx7l8wyNd7+R9x2Vtmx8czAq3M6W2TVzOtUwYBxG0Mh5h9TqCj1M6Qsvx4EyhpFqZUbwTM2mcijbLGwYDTAA3NdRVmG75VVe4vcaXZp0anf7C1V2ZYEA5clfU4PdtWaqu2dqbig+mZoLvL712Tcz4Gq4oOwTn6maxf6pdE9DPKaVhOuJ1LTCf+4z4guU6XidopIpFtOzVPUamVVzi0wFg5beNGekA4bjqVBSz9DJfhxNdX0qVEKt4pvTUTz2kEgihGBHMtGi3MUqKi2U+L6fCyuC932aYSNxGp7fabtG/mXCogSZmyvIlUdU6nkR6ZcdBxWS0tkY2Rhq14BB3rNvarHK1c0NtG9sjUc3JTH50PRw9Z3krLC+s7Qpcd7Nmou1cmZJF3+lj67fiC8SdRdFOsHat1T1Hksqb4X2dHlwbn+bVcYXk7kZzHs2c/YwytTPllk361B7xvmuFT2TtCXQ/UM1HQVmTcCIm5R3nzWsTI/Pn9ZTwvp5GXmy9Wk96fgYqPE+1TT3U1OB9g7/b2QrM6PLg6r/Nq74X1XciLj3WZoph1alAWeTXrcHvG+a4VPYu0JdD9QzVBv3j6KTqO8is5H101NpN2btFEatUYAEAwbkdS55erKO/D5qnnS9Y3kaSlW2Gu5i+VwZsEBv8ANdqn3s/kqjFM28zR4Dk/l7lNnBtwktRa01ETQztxLvOnYpOHxq2K68d5BxiZJKjZT/x3GZU4qjb5s7CdOScjitboDpJIJ7gB3qrxORNlGcy+wOFdp0q5WsY62urI887nHxKsWbmpoUsy3kcvmpxXs5mnzdeuDqP+SgYj2PNC2wX6nkpb5zrcKRQA41L3dGxvfV3co+GR9Z/ImY7MlmxJqvt7mBVuZ0v8h7CZbWwgYRcdx3avGih10iMhXz3FjhUKyVKLwTeMXKe6BaYHR/iHGYf7hq7Dq7VTU03RSI7hxNNXUqVEKs48NROyMLSWkUIJBHMRgQtIioqXQxLmq1bKeV9PhY3Dez7NKJW6tT2+03aN/MuM8KTM2VJVJVOp5EenPzHHY7U2VjZGGrXgEHf81mnsVjlauaG2jkbIxHtyU7LyewQAgBAI68/TS9d/xFamLqJohgZ+1dqvqRl0ORZXNZbTJpfZuEwpp6DtHXXRriK6iuEz4m26S3MlUsVQ+/Q387LYlHJa2uNTC8k6y5zfEly5/GQIm5x2XDaty3Vq31Qt7szfyuIM72sbtDeM4/IeKjy4kxE/glyZBgkireVbJ5b1N5dd2x2dgjibojbtJPOTtKqZZXSu2nKaGCnjgZsMSyGbzmM/47DzSDxa5TcMX/IuhV44l4EXzForwywIBy5K+pwe7as1Vds7U3FB9MzQXeX3rsm5nwNVxQdgnP1M1i/1S6J6GeU0rCxydj0rVCP+43wNfkuNQtonL5EqibtVDE80HSswbkX2cDJ6hNriGB9KBsOx27n7+dXGH1N/8TuRnMXobL07Of7/AGYZWpnwQG+za3qePZnHVx4/5jxB71UYlDlImimiwSpVbwrqnuds6Ho4es7yXnC+s7Q6Y72bNRdq5MySLv8ASx9dvxBeJOouinWDtW6p6jyWVN8L7Ojy4Nz/ADarjC8ncjOY9mzn7GGVqZ8ssm/WoPeN81wqeydoS6H6hmo6CsybgRE3KO8+a1iZH58/rKeF9PIy82Xq0nvT8DFR4n2qae6mpwPsHf7eyFZnR5cHVf5tXfC+q7kRce6zNFMOrUoCzya9bg943zXCp7F2hLofqGaoN+8fRSdR3kVnI+umptJuzdoojVqjAAgGDcjK3PKP7ZT3Y/JU862rG8jSUqXw12jhfK4M2CAurlv91milZGOPLo0d7IANSBtOKizUySvarskJ1LXOp43NZmvHuKZzqmpxJ1qUQVW+9S+yeyWmtJBILItryNfUB179SiVFYyJLZr/cyxo8NlqFuu5vf+hp2GxMhjbFGKNaKAeZJ2lUD5HPdtOzNdFEyJiMYlkQSdtbSR45nOHiVp2LdqaGEmS0jk81OK9nMtMnb2+zSmXR0joODRsqaUr0KPUQ9MzZvxJdFU/DyK+19ykK22t8r3SSGrnGpP05gurGNY1GtyOEsrpXq9671JdzXHNaXUjaabXnBo3n5DFc5qhkSXcv7O1NRy1C2Ym7v4DVuC5WWWPg2Yk4vcdbj8h0KgqJ3TO2lNfSUjKZmy3mpZrgSjA5wMntdriHvQPj+vfzq3w+p/8AU7l+jPYxQ/8AvZz/AH+zBq2M6CA3ebW9cXWVxwNXx/yA8+9VOJQ5SJopocEqc4V1T3N+qg0QIAQAgEdefppeu/4itTF1E0QwM/au1X1Iy6HI3ea3XaN0f+xVOKZN5+xocBzk5e5v1UGiBACAz2Xlm07HJTWwtf3EA+BKmUDtmdPPcV2Kxq+ldbhZf7yFMtCY0EA5clfU4PdtWaqu2dqbig+mZoLvL712Tcz4Gq4oOwTn6maxf6pdE9DPKaVhosgbLp2xh2Rhzz3aI8XDuUKvfswqnfuLPCIlfUovddRrOeBrICoLXNeqomYPYHAggEOFCNYIKIqot0CojksuQpMrbiNlmwrwb6mM83O3ePKi0NJUdMzfmmZjcRo1p5N3VXL9FEpZXlpkvaTHa4XD2w07ncU+aj1TNqFyeRLoJOjqGL52++42GdD0cPWd5KuwvrO0LvHezZqLtXJmSRd/pY+u34gvEnUXRTrB2rdU9R5LKm+F9nR5cG5/m1XGF5O5Gcx7NnP2MMrUz5ZZN+tQe8b5rhU9k7Ql0P1DNR0FZk3AiJuUd581rEyPz5/WU8L6eRl5svVpPen4GKjxPtU091NTgfYO/wBvZCszo8uDqv8ANq74X1XciLj3WZoph1alAWeTXrcHvG+a4VPYu0JdD9QzVBv3j6KTqO8is5H101NpN2btFEatUYAEAz8iIQ+7yw6nmRp7aj5qirnbNRfusazC2I+j2V43QWcsZa4tOtpIO8YFXiLdLoZRzVaqtXgeF9PhaZPXI+1SaDTQNFXuOwbtpPMo9RUNhbdSXR0bql+ym5EzUY905I2aGh0OEcPxPo7ubqCpZa2WTjZPI09PhlPDvtdfM85XZQmyNZoMDi8nWSAAKc29faSmSdVuuR8xCuWla3ZS6qQclsr32mbgXxtbVpILSdnOCutVRNiZtIpwoMUdUS9G5tt3AxWVdl4O1zN2FxcNzuMPPwVpSv24Wr5ehQ4hH0dS9PO/33lSpBDJN3WF80jYoxVzjQcw5yegBeJJGxtVzuB1ghdM9GMzUZF0ZD2eKhl/qu6cG9jdvbVUk2ISP3N3J+TUU2Dwx73/AMl/H2LS/rwFks7pGMadHRDW8kYkDZsC4QRLPJsqpLq50pYFe1MuGRlrsy9kfLHG+Jmi9zWktLqjSIFcd6ny4c1rFci5FTBjT3yNa5qWVbG9c4DWQFU2uaBVRMz44AihoQde0EFN6KFRFQUuV9wmyy8UHgn4sPNztO7yWho6jpmb80zMdiVF8PJu6q5fooVLK4ssm7SY7VC8e20Hc7inwK4VLdqJyeRKoZFZUMXz9dw6FmTcggBACAR15+ml67/iK1MXUTRDAz9q7VfUjLocjd5rddo3R/7FU4pk3n7GhwHOTl7m/VQaIEAIDnaIQ9rmOxDgQdxwK+tcrVRUPL2o5qtXJRJ3nYXQSvifrYabxsI6CFqIpEkYjk4mEnhdDIsbuBFXQ4jkyUP/AA4OoFmqvtnam3oPpmaC7y7cDbZabNAdzGq5oEtAnP1M1iyotU7l6GfUwrRm5u7qMcJmcONNTR6g1d5JO6io8Rm237CcPU1eDUyxxLI7N3oUWcyzEWhkmx7KdrSa+BClYY68at7lK/HI7TNf3p6HrIHKDg3fZpXcR5/pk/hcdm4+e9fK+m2k6RuaZn3CK7Yd0L13Llr/ANNnlNdYtFnfH+IDSYeZwxHfq7VW00yxSI77l5XU6Twq3jmmomlpTDk644y60QtG2RnxBcp1tG5fJTvStV07ETvT1NtnQ9HD1neSq8L6ztC/x3s2ai7VyZkkXf6WPrt+ILxJ1F0U6wdq3VPUeSypvhfZ0eXBuf5tVxheTuRnMezZz9jDK1M+WWTfrUHvG+a4VPZO0JdD9QzUdBWZNwIiblHefNaxMj8+f1lPC+nkZebL1aT3p+Bio8T7VNPdTU4H2Dv9vZCszo8uDqv82rvhfVdyIuPdZmimHVqUBZ5Netwe8b5rhU9i7Ql0P1DNUG/ePopOo7yKzkfXTU2k3Zu0URq1RgAQDVzeept6z/NUGIdsuiGvwf6VNVMjl9dJitBlA4k3G3O/EPn2lWFBNtx7K5oU2L0yxTbaZO9eJmFPKk3ma6QVnbt4h7BpDwr4qpxRF/iupocBVLvTju9zfKoNELXOVbQ6dkQx4JuO9x1dwHervDY1SNXLx9jL43KjpWsTgnqe82dhJmfN+FjdEb3U8gPEL5iciIxGd59wOFVkdJwRLfcm5yrpJDbS0cniybq8U95I7QuWGzWvGuqEjG6ZVRJm8Ny+wv1cGbNJm+kAtja7WuA30r8ioOIIqwryLTB3IlSl+KKNZUBrzHZy7aGwMhrxnuBp0Nr8yFZYbGqyK7uQpcblRIUZxVfQyORthMtriGyMiR25hBHjQdqsayTYhXz3fcpcMhWWpb5b/sXGc6z0mik2PYR2tOPxBRsMddit7lJuOstI13enp/8ApzyCyg4J/wBnkP8ATeeKScGu+QPmvtfTbbdtuaHnCK7o3dE9dy5eS/8ATcZR3YLRZ3xnXSrDzOAOj9NxKq6aZYpEd9y/radJ4VYufDUTJC0xhiVdEZdPE0bZGfEFzmW0bl8lO9M1XTMRO9PUd6yxvAQAgM7ltfMlmha6Kmk92jUitMCagc6mUUDZXqjuBW4nVvp4kVmarYVMjySXE1JJJPScStAiWSyGPcquW6nlfT4WNyXzLZXl8RGIo4EVBHSuM8DJks4lUtXJTO2mDhu608LFHLSnCMa6nNpAGnis3IzYere5TawydJG1/eiL9yQvB0BACAzmV+TQtTQ9lBMwYHY4eyfkVNpKtYVsuSlZiOHpUt2m9ZPz5CutdlfE4skaWuGsH/zEK+Y9r0u1boZKSJ8btl6WU0Nx5ZSWeLgdBrwK6BJIpXGmGsVUOehbK/avYs6XFnwR9Ha/cZ612l0j3SPNXPJJPSVMY1GNRqZIVkkjpHq92amoyUyQfK4SztLYxiGnAv7NjfNQKuuaxNlm9fQt8Pwt0io+VLN7u/8A4MtrQBQYAalRmpRLGQzmWbSs7JB+B9DucCPMN71ZYY+0it70KXHI7wo5OC+ouIo3ONGgk8wBJ8FdKqJmZhrXOWzUuXtnyxtbI+C0gaCgLm1cNmv61UR1DC521b9FgzFaljNi/wB8/wC6mfUwrTcZvbhcX/apBRrQeDrtJwLtwFe9VWIVKW6NvMv8HonbXTvTdw/ZbZx7GX2Zr2ivBOqdxFCe+ij4c9Gy2XihMxqJXwI5OCixV6ZQ9RvIIcNYII7MQvipdLH1rlaqKg2MkcovtbXBzdF8dNKhqHVriObVqWfq6XoFSy7lNjh1f8U1bpZUMBlXfT7TMdIANjLmsA5q6yefAK3padImbuJnMQq3VEm/JLohSKUQDtY7S6N7ZG00mEOFdVQvL2o9qtXie4pFjej25oMW3ZVvFgZaQwCSVxYNoaRpjSodfJ1dKpWUbVqFjVdybzTS4k9KNsyJvcttM9/4FqSrwyx8QGvzeXu5kv2agLJSXdIIbr6cBqVbiEKOZ0nFC6waqc2ToeC7ydnQgP8ARk2cZp34EeR7lywtyfybod8eYv8AB3DehglbmeO1ktDo3tkbymEOG8Yry9qOarV4nuORY3o9uaDksdoNosofShljrTXQuCzT29FLbuU3Eb1mgR3iT1EvIwtJaRQgkEcxGBWmRUVLoYVzVaqop5X0+G6za3q7SdZTQtoXtO0GoqOkGqqcShSySccjQYJUuusK5ZobS9rtZaInRSDA6jtB2EdKrIpXRO2ml5UU7J41Y/IVN/ZOzWVx0hpM2PAwO/2T0FaCCqZMm7PuMhV0EtOu9Lp3/wById1XlJZ5BLEaOGBriCNoI5l1libK3ZccaeofA/bZmaO1ZwJ3NoxjGE/ixdTcDgoLcNjRbqqqWcmOSubZrURSkuu6p7XIdEE1NXyO1Cusk8/QpUs0cDd/JCBBTTVcm7mo2bnuxlnibEzUNZ2knWSs/NK6V6ucbGmp2wRpG0lTwte0scAWuBBB1EHWubXK1bodXNRyK1yblFflNkjJAS+IF8WvDFzehw2jpV7TVrZEs7cplK7C3wqro0u38p/e8zkEzmOD2EhzSC0jYRqU5zUcllKtj3Mcjm5oa1ucKfRpwcZdTlY9+iq75ZHfNbFymOS7NtlLmfkdaLZNWjpJHcwwA2dDWhTESOBnchXKs9XLfNV/vIZuStwCyR0NDI/F7h4NHQFRVVSszvJMjVUFElMyy9Zcyuzk2XSszZNsbx3OwPjRdsNfaVW96EbGo9qBHdy+otYonONGguPMASe4K8VUTeplWtVy2aly+suWFrjZwWkDQUBc2rhs17adNVEdQwudtW+xYsxWpjZsX++f91M+SphWm0zfXC50gtUgIYz0dfxE4VHQAe/cqvEKlEb0bc1zL3B6Jyv6ZybkyGKqY0wIAQEa32COZuhKwPaDUA8/OF7jkdGt2rY5SwxypsvS6Ff91bH+Q3931Xb4yfxEf5dTeBA+6tj/ACG/u+qfGT+IfLqbwIH3Vsf5Df3fVPjJ/EPl1N4ELaKMNaGtADWgAAagBgAFHVVVbqTGtRqIiZIe18PoIAQAgI1tsEUw0ZY2vGzSANNx2L2yR7Fu1bHKWGOVLPai6lO/Iqxk14Mjc9w+akpXzpx/BCXCaVVvs/lSbYMnrNCQWQtqNTjxiNxdqXKSplf1nHeKhgi3tal/uWi4EsEBHt1jZMx0UjdJrtY8Rivcb3MdtNzOcsTJWKx6XRSDdWTlns7+EiYQ6lKlzjgdesrrLVSypsuXcR4KGCB21Gm/U9Xlk/ZpzWSJpd7Q4ru0jWvkdTLHuap6mooJt727/spHsmSVkjOkIgT/AHEuHcTRe31szksrvsco8MpmLdG/feXYCik8+PYCCCAQcCDiDvC+ott6HxURUspUfdWx/kM8fqpHxk/iIfy6m8CB91bH+Q3931T4yfxD5dTeBCZd10wwVMMYZpUrSuNNWveuckz5OutztDTRQ36NtrkWTJiyOJcYG1JJOvWde1e0q5kSyOOS0FMq3ViHn7q2P8hv7vqvvxk/iPny6m8CB91bH+Q3931T4yfxD5dTeBCVJctndE2ExN4Npq1uwHHEdOJ714SeRHbaLvOq0sKsSNWpZOBF+6tj/Ib+76r38ZP4jl8upvAgfdWx/kN/d9U+Mn8Q+XU3gQ7WO4LNE8SRxNa4ajjhXDaV5fUyvTZc7cdI6OCN20xqIpMttjZKwxyNDmnWD0alyY9zF2mrZTtJEyRuy9LoVv3Vsf5Df3fVd/jJ/ERfl1N4ED7q2P8AIb+76p8ZP4h8upvAha2eFrGhjAA1ooANgCjucrlupLa1GNRrckIFryes0ry98LS46ziK76LsyplYlmu3EeSigkdtOalzj91bH+Q3931Xr4yfxHj5dTeBCTYLks8LtOKJrXEUqK6u3cvElRJIlnLc6xUkMTtpjbKWC4kg+OaCKEVB2FL2PipfcpTWrJSyPxMLR1as8G4KU2smbk777yFJhtM/Nn23ehzgyPsbTXgq9ZznDuJX11dOv/keWYXStW+z995dQwtYA1jQ1o1BoAA3AKK5yuW6k5rGtSzUsh0Xw9AgBAVduydsspJfCyp1kDRPaW0qu7KqVmTiJLQ08u9zE9CHHkZYwa8ETve4juquq1868fwcUwmlRb7P5UuLHYo4hoxMawf2gCu/nUZ8jnrdy3JscLI0sxETQkLwdDhbrIyVjopBpNdgR4jxC9se5jkc3M5yxNlYrHpdFK+68mrNZ38JEwh1CKlzjSuulSustVLI3Zcu4jwUEELttib9TpeVwWefGSJpd7Q4rv1DEr5HUyx9VT1NRQTb3t3/AJItlyRscZ0hECf7iXDuJovb62ZyW2vsco8MpWLdG/feXgFMAopPPqAEAIAQAgBACAEAIAQAgBACAEAIAQAgBACAEAIAQAgBACAEAIAQAgBACAEAIAQAgBACAEAIAQAgBACAEAIAQAgBACAEAIAQAgBACAEAIAQAgP/Z"/>
        <xdr:cNvSpPr>
          <a:spLocks noChangeAspect="1"/>
        </xdr:cNvSpPr>
      </xdr:nvSpPr>
      <xdr:spPr>
        <a:xfrm>
          <a:off x="2552700" y="2938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>
      <xdr:nvSpPr>
        <xdr:cNvPr id="4" name="AutoShape 2058" descr="data:image/jpeg;base64,/9j/4AAQSkZJRgABAQAAAQABAAD/2wCEAAkGBxMTEhUREhMUFhUTGRgYFRgYGBcXGhodGBoWFxYbFxUYHSggGholHRYYIjEhKCwrLi4vGB8zODMsNygtLisBCgoKDg0OGxAQGzImICQtLS8vOCwsNCwsNDQsLDQsLDQsLyw0LCwsLywsLCw0LCwsLCwsLCwvLCwsLCwsLCwsLP/AABEIAG8BxAMBEQACEQEDEQH/xAAbAAACAwEBAQAAAAAAAAAAAAAABwQFBgMCAf/EAEUQAAEDAQMGCgcHBAEEAwAAAAEAAgMRBAUhBgcSMUFxEyIyUWFygZGhsTM0UnOywdEUFkJTkqLCI2KCwyRUY/DxFdLh/8QAGwEBAAMBAQEBAAAAAAAAAAAAAAQFBgMCAQf/xAA4EQABAwIDBAgGAgMAAgMAAAAAAQIDBBEFMXESIUGBEzIzUVJhscEUFTSRodEi8CNy4UJDJFPx/9oADAMBAAIRAxEAPwB4oAQAgBACAEAIAQAgBACAEAIAQAgBACAEAIAQAgBACAEAIAQAgBACAEAIAQAgBACAEAIAQAgBACAEAIAQAgBACAEAIAQAgBACAEAIAQAgBACAEAIAQAgBACAEAIAQAgBACAEAIAQAgBACAEAIAQAgBAc+HbWmk2vNUL7sr3Hnbb3nRfD0CAEAIAQAgBACAEAIAQAgBACAEAIAQAgBACAEAIAQAgBACAEAIAQAgBACAyWcG8poWRGF5ZpOcHEdAFBXvVhh8TJHO20uU+L1EsLWrGtr3MT957X/ANQ/w+itPhIfChQ/MarxqH3ntf8A1D/D6J8JD4UHzGq8akiyXzeEteDkmfo0roitK6q0HQV4fBTM6yIh1jrK2TqKq6IePvPbWOo6Z4I1hwFe0EVX34SByXRp5+Y1bFsrl5oXV1ZwJAQLQwOb7TBR3aCaHwUaXDWrvjX7k6nxxyLaVLp5Zm8sFujmYJInBzTtHkRsPQqmSN0btlybzQxTMlaj2LdCQvB0BACAEAIAQAgBACAEAIAQAgIN93i2zwvlcdQ4o53HkjvXWCJZXo1CPVTpBEr1/qiksl5zmVhM0uL2147tpHStC+GNGL/FMu4x8VTMsrbuXNOPmOlZk3Aq8sr8nfPJFpOYxji0MBIrTa6muuvuV/R08bY0da6qZHEqyZ0zmXsibrGaqpxVX4mpyJvyds8cGk58choWkk0wJq3mpTdSqr62njWNX2sqFxhdZMkzY73Rf7uGgqI1YIAQAgBACAEAIAQAgBACAEAIAQAgBACAEAIAQAgBACAEAIAQAgBACAEBytVmZI0skaHNOsFemvc1btXeeHxte3Zcl0EhbYw2R7Rqa5wG4EgLUsW7UUwcrUa9zU4KpxXo5m7zW67Ruj/2KpxTJvP2NDgOcnL3Omc6xNpFMBxqlhPOKVFd1D3r5hki3czhmesdibZsnHIwCtzOF3kpfjrNMCT/AE3kCQdHtbwotXTpMzzTIn4fWLTyp4Vz/fIbzTXEbVnDaH1AQ7wvSGAVlkazmBOJ3N1ldI4XyL/FLnGaoihS8jrFFLl5ZAcOEd0hv1IUtMOmXuK92M0yZXXkS7DlfZJDThNAn2xo+Jw8VzfQzM32vodosUppFttW13F601xGIUQsEW59QHwlAUFvyxskRLdMvI16A0h+rUpkdDM9L2tqV0uKU0a22r6bz7d+WFklOjp6BPtjRH6tXivklDMxL2voIcUppFttW13Ei98o7PZy0SOxcKgNGlhzmmpeIaWSXqodaiuhgVEeufdvJl13jHaIxLESWmoxFDUYGoXOWJ0Ttl2Z2gnZMzbZkU16ZaWaLSa0uke0kUaKCowNXH/9UmKglfvXchCnxaCK6JvVO4X1/X9LanVkNGjksGofU9KuIKdkKWbmZurrZKl13ZcEK+yuAe0nUHNJ7CF2el2qhGiVEeir3oOO7L+s87iyKTScBUihGGraFm5aeSNLuQ20FZDMuzG66mbv23XZaHHhXHTbhptDgcOyh7VNgjq4k/im4rKubD51/mu9OKXKH/4+7a+tS06nz0VL6Sq8Cfcr+gw//wCxft/w0eTdqu2J4ZA4mR/FDnBxJ6KkUHZRQqllU9t35IWdFJQxuRsS/wAl77mmvO8orOzTldotJ0RgTiammHQCoMUT5V2WoWk9RHA3akWyFV987H+af0u+ikfAT9xE+a0vi/AffOx/mn9LvonwE/cPmtL4vwWl13pFaGl8TtIA0OBGOB1Heo8sL4ls9CVBURzt2o1uhHvLKCzQHRklaHeyOM7tA1dq9xU0sm9qHOetghWz3b/yQIst7GTTTcOktNF2XD50TL8kduL0qrba/Bf2edr2h7HBzTqINQe0KG5qtWyoWLHtem01boebXamRtL5HtY0bXGg/9r6xjnrZqXPkkjI27T1shQTZc2RpoHPd0hpp40UxMPmXh+SudjFMi2uq8iwurKKz2g6Mcg0vZdxT2A6+xcZaWWLe5NxJgroJ1sx2/wCxaqOSwQEe222OJunK9rG85NO7nK9sjc9bNS5zklZEm09bIZ205e2Vpo0SP6WtAH7iFMbh0y52QrH41TtWyXXRP3Y+QZfWVxo4St6S0H4SV9dhsqZWUMxqnVd905fo0N33jFM3Sie1420OI3jWFDkifGtnJYsop45UuxbkpczqCA8TStaC5zg1o1kkADeSvqIqrZDy5yNS7lshnbblxZGGgc6TqNw73UCmsw+Z2e7UrZcXpmbkVV0I0ecGzE0LJh0kN+Tl7XDZe9DkmN06rkv4/Ze3XflntGEUgJ9k4O/ScVElp5IushYQVkM/Udv/ACWK4kkCgKC35YWSIlunpka9AaXjqUuOhmel7W1K+bFKaNbK66+W8+WDLGySnR0ywn2xoj9WpfZKGZiXtfQ+Q4rTSLa9tdxKvbKKz2fREjsX1IDRpYDbhqXOKlklvspkdaiuhgttrn3byVdV5x2iPhYjVtSMRQgjWCFzlidE7ZcdoKhk7Nti7iYuZ2BACAEAjrz9NL13/EVqYuomiGBn7V2q+pGXQ5G7zW67Ruj/ANiqcUybz9jQ4DnJy9ydnO9BH7z+LlywztF0O+O9i3X2Fsrsy4IBwZG2rhLHETraNA/4HRHgAs5WM2ZnJz+5tcNk6SmYvlb7biHlllL9maI46GV4/SMeMRz8wXSjpOlXadkhwxLEPh27LOsv4FfaJ3PcXvcXOOsk1KvWtRqWRDJvkc9205bqarJvIz7RDw0khYHV0AADgMKmvTsUCpr+ifsNS/eXFFhPTx9I91r5GcvWwOglfC7EsNKjaNYPcVNikSRiPTiVdRCsMixrwLTJnKeSzODSS6InjNONOlnMejao9TSNlS6bl/uZMocRfTusu9v9yGvZp2va17DVrgCDzgqgc1WqqKa9j0e1HNyUxGca+3NIsrCRUaUhG0GtG7tp7FaYdTov+R3IocZq3NtC1fNf0YBW5nDU/cecwNmY5ji5odoajQiuB1EqB8wjR6sVOZb/ACeVYkkaqKqpexl3tIJBBBGBBwIpsIU5FvvQqVRUWyjBzYWurJYT+Eh4/wAqg+Q71UYmze13I0eBS3a6Pu3/AHKDK7J91ndwrntcJXuoACCMS7HvUukqUlTZRMkQr8RoXQLtqt9pVM4ppVnuCPSc1vtEDvNF8ctkVT0xu05G94zMlMlH2WV0jpGuBaW0AO0g7dyo6usbMxGohqqDDXU0ivV191jFZU3G6yy0Lg5slXNOrbiCOcYd6s6WoSZl04FDX0bqaTet0XehSqUQSyyb9ag943zXCp7J2hLofqGajRynuX7VDwelolrg8GlRUBwoejjKipZ+hftWvwNXXUnxMWxe1luJ1wphzLSGJVLHxAW1gv8Akhs74Ijol7tJzxrpQCjebVrUeSmbJIj3cCZDWyRQrEzddcyqJridqkENVvmfEBe5L5RvsjnYF8bgasrTjbCObmKiVVKkydylhQV7qZVvvReBBvi+JbS/Tld1Wjkt3D5rrDAyJtmocKmqkqHbT1/RAXYjHpjyCC0kEYgjAg9BXxURUsp9RVRboOTJm8TaLNHK7lEEO3tJaT20r2rNVMXRSq1Db0U6zwNeufHkGUV8tssRkdi44Mb7R+g1lKeBZn7KcxWVbaaPbXPgKS87xkneZJXFxOrmA5mjYFoo4mxt2WoY2eokndtPW/8AeBaZI5PC1vfpOLWRgVpSpJrQCu4qPV1XQIlk3qS8OoUqnLtLZEOeVdw/ZJGtDi5rxVpOvDAg07O9eqWp6dt1Teh5xCi+FeiIt0Urbut8kDxJE4tcO49BG0LtJG2Ruy5CLDO+F6PYtlHFcd5ttELJm4aWscxGBCzc8SxPVqm2pahJ4kkTiSLda2RRulkNGsFSfp07F5YxXuRrc1OksrYmK92SCjyhygltTyXEhg5LAcB0nnd0rQ09M2Fu7PvMbWV0lS7fuTghxyfuo2mdsIOiDUuOugGug516qJkiYrjxR0y1EqR3sXOVuSgsrGyxvc5pOi4OpUE6iCNmCjUlYszla5LKTcQwxKZiPYt043MvFIWkOaSCMQQaEbiFPVEVLKVLXK1botlGxkbfv2qLj+kjoH9NeS6nTTvCz9ZT9C/dkpscNrPiY/5dZM/2U2ca+nN0bNGaaQ0pCMDT8La8xoa9ik4dTov+R3Ig4zVubaFq571F8rgzZqGZETugbMxzHFzQ7Q1GhxFHaqqAuIRpIrFTmW6YPK6JJGql132/6ZmSMtJa4EEGhB1gjWCpyKipdCpc1WrZcze5r7XhND0h47eKfJqqcTZva7kaLApNz4+Zu1UmgBACAEAjrz9NL13/ABFamLqJohgZ+1dqvqRl0ORu81uu0bo/9iqcUybz9jQ4DnJy9ydnO9BH7z+LlywztF0O+O9i3X2Fsrsy4IBnZAzBlhL3clrnk7hQlUVe3ansnkazCXI2k2lyRVF1eVtdNK+V+t5ru5h2CgVzHGkbUanAzE8zppFe7iRl0OQ5MlB/w4OoFmqrtnam4oPpmaC8y+9dk3M+BquaDsE5+pmsX+qdy9DPKYVgwc2l5ktfZnHk8dm44OHfQ9pVPiUNlSRNFNJglQqtWFeG9PczWWzibbNXYWj9rVNoktA0q8UVVqn38vQo1LK8ZWb6/BJH9meePGOJ0s2do8qKkxCn2XdImS+pqcIrEkZ0Ts0y0/4GXGTPDDh4W1lHLaPxjnA2uHiOxKGr2F2Hru9BimH9KnSxp/Lj5/8ASkyCs08VqGlDK1rmua4ljmgbRUkc48VJr3xvi3OS+pBwmOaOo/k1URUW+4tc6Ho4es7yXDC+s7Ql472bNRdq5MySLv8ASx9dvxBeJOouinWDtW6p6jyWVN8L7Ojy4Nz/ADarjC8ncjOY9mzn7GGVqZ8ssm/WoPeN81wqeydoS6H6hmo6CsybgRE3KO8+a1iZH58/rKeF9PIwM3N2QvifK+NrniQtBcK0Aa04A4aycVT4jK9r0ai7rGjwWnjdGr3Nut7fgg5yrIxkkTmNDS9rtKgpWhFPNdcNe5zXIq5HDG42Ne1Wpa6KY1WZRk647O2S0RMeKtc9oI5xXELlO5WxuVO4kUrEfM1rslVBs3pdsJs8kfBs0Qx1AABSgNCOYrPRSvSRHX4mxnp41hc3ZS1lEwtMYYEA1c3nqbes/wA1QYh2y6Ia/B/pU1UxWXF5ma0uAPEiqxvZyj2nyCs6GHo4kXiu8osVqOmnVEybu/Zn1MK03+a7VPvZ/JVGKZt5mjwHJ/L3OGdHlwdV/m1esL6ruRzx7rM5mHVqUBvc19r9NCdmi8fC7+KqMTZ1XcjRYFLufHz/AH7HPOXeZLmWZpwA039JODR2YntC9YbFuWRdEPOOVC3SFNV9jDK1M+afN164Oo/5KBiPY80LbBfqeSmqzjeqf5t+agYd23IuMZ+m5oK5XxkTS5vrVoWsN2SNc3+Q+FQcQZtQ37i1weTZqUTvRU9zjl04m3S12aAH6Gn5r3Qp/gbz9Tniy3q3cvRCgUsrhj5vb8D2fZXnjxjidLebePLcqXEKfZd0iZLmajB6xHs6F2aZaf8ADtlvkzwzeHhb/VbygPxj/wCw/wDNi80NX0a7D8vQ9Yph/TJ0kafyT8/9M9kNZZ4rW0uhla1zXNcSxwAFKipIwxAUyufG+FbOT7ldhUU0dSl2qiKiou4ZyojVAgBACAR15+ml67/iK1MXUTRDAz9q7VfUjLocjd5rddo3R/7FU4pk3n7GhwHOTl7k7Od6CP3n8XLlhnaLod8d7FuvsLZXZlwQG/mrBcwGoygd0jtL4aqoT/JW6e3/AE0jrw4Yid/uv6MArczYIBy5K+pwe7as1Vds7U3FB9MzQXeX3rsm5nwNVxQdgnP1M1i/1S6J6GeU0rC7yLtGhbIT7RLT/kCPOh7FFrW7UDifhb1bVN8934LHOPYiy0iX8MrR3twI7qHtXHDpNqLZ7iVjUKtnR/BU9DJqwKY7WS0uje2Rho5pqCvL2I9qtdkp7jkdG9HtzQcGTt9MtUQe2gcMHt9k/TmKzdRA6F9ly4G1o6ttTHtJnxLRcCWYnOh6OHrO8laYX1naFFjvZs1F2rkzJIu/0sfXb8QXiTqLop1g7Vuqeo8llTfC+zo8uDc/zarjC8ncjOY9mzn7GGVqZ8ssm/WoPeN81wqeydoS6H6hmo6CsybgRE3KO8+a1iZH58/rKeF9PIy82Xq0nvT8DFR4n2qae6mpwPsHf7eyFZnR5cHVf5tXfC+q7kRce6zNFMOrUoCzya9bg943zXCp7F2hLofqGaoN+8fRSdR3kVnI+umptJuzdoojVqjAAgGdkVPoXcZDqZwrv01PyVFWt2qnZ77Grwx+xRK5eF1+ws3vJJJ1k1PbrV4iWSyGVcqqt1PK+nw3+a7VPvZ/JVGKZt5mjwHJ/L3I+dE/1IB/a/zb9F6wvqu5HPHuszRTEK1KA1ubR3/KeOeM/ExV2JJ/iTUucDX/ADqnl7oU2U9p4S1zO/vIG5vFHgFKpWbMLU8iDXydJUPd5+m4q13Ihp83Xrg6j/koGI9jzQtsF+p5KanOOf8Aif5t+agYd23It8ZX/wCNzQV6vjJFrkq+lsgP94Hfh81HqkvC7QmYetqlmpc5ybEW2hsuyVvi3A+BCjYbJeNW93uTsbh2Zkf3p6GRViUp1stodG9sjDRzSCD0heXNRyK1clPccjo3I5uaDfybvtlqiDxQPbQSN5j9DsWcqadYX24cDaUVY2pj2kz4oWyjkwEAIAQAgEdefppeu/4itTF1E0QwM/au1X1Iy6HI3ea3XaN0f+xVOKZN5+xocBzk5e57znW1tIoAeMCXu6BSgrvx7l8wyNd7+R9x2Vtmx8czAq3M6W2TVzOtUwYBxG0Mh5h9TqCj1M6Qsvx4EyhpFqZUbwTM2mcijbLGwYDTAA3NdRVmG75VVe4vcaXZp0anf7C1V2ZYEA5clfU4PdtWaqu2dqbig+mZoLvL712Tcz4Gq4oOwTn6maxf6pdE9DPKaVhOuJ1LTCf+4z4guU6XidopIpFtOzVPUamVVzi0wFg5beNGekA4bjqVBSz9DJfhxNdX0qVEKt4pvTUTz2kEgihGBHMtGi3MUqKi2U+L6fCyuC932aYSNxGp7fabtG/mXCogSZmyvIlUdU6nkR6ZcdBxWS0tkY2Rhq14BB3rNvarHK1c0NtG9sjUc3JTH50PRw9Z3krLC+s7Qpcd7Nmou1cmZJF3+lj67fiC8SdRdFOsHat1T1Hksqb4X2dHlwbn+bVcYXk7kZzHs2c/YwytTPllk361B7xvmuFT2TtCXQ/UM1HQVmTcCIm5R3nzWsTI/Pn9ZTwvp5GXmy9Wk96fgYqPE+1TT3U1OB9g7/b2QrM6PLg6r/Nq74X1XciLj3WZoph1alAWeTXrcHvG+a4VPYu0JdD9QzVBv3j6KTqO8is5H101NpN2btFEatUYAEAwbkdS55erKO/D5qnnS9Y3kaSlW2Gu5i+VwZsEBv8ANdqn3s/kqjFM28zR4Dk/l7lNnBtwktRa01ETQztxLvOnYpOHxq2K68d5BxiZJKjZT/x3GZU4qjb5s7CdOScjitboDpJIJ7gB3qrxORNlGcy+wOFdp0q5WsY62urI887nHxKsWbmpoUsy3kcvmpxXs5mnzdeuDqP+SgYj2PNC2wX6nkpb5zrcKRQA41L3dGxvfV3co+GR9Z/ImY7MlmxJqvt7mBVuZ0v8h7CZbWwgYRcdx3avGih10iMhXz3FjhUKyVKLwTeMXKe6BaYHR/iHGYf7hq7Dq7VTU03RSI7hxNNXUqVEKs48NROyMLSWkUIJBHMRgQtIioqXQxLmq1bKeV9PhY3Dez7NKJW6tT2+03aN/MuM8KTM2VJVJVOp5EenPzHHY7U2VjZGGrXgEHf81mnsVjlauaG2jkbIxHtyU7LyewQAgBAI68/TS9d/xFamLqJohgZ+1dqvqRl0ORZXNZbTJpfZuEwpp6DtHXXRriK6iuEz4m26S3MlUsVQ+/Q387LYlHJa2uNTC8k6y5zfEly5/GQIm5x2XDaty3Vq31Qt7szfyuIM72sbtDeM4/IeKjy4kxE/glyZBgkireVbJ5b1N5dd2x2dgjibojbtJPOTtKqZZXSu2nKaGCnjgZsMSyGbzmM/47DzSDxa5TcMX/IuhV44l4EXzForwywIBy5K+pwe7as1Vds7U3FB9MzQXeX3rsm5nwNVxQdgnP1M1i/1S6J6GeU0rCxydj0rVCP+43wNfkuNQtonL5EqibtVDE80HSswbkX2cDJ6hNriGB9KBsOx27n7+dXGH1N/8TuRnMXobL07Of7/AGYZWpnwQG+za3qePZnHVx4/5jxB71UYlDlImimiwSpVbwrqnuds6Ho4es7yXnC+s7Q6Y72bNRdq5MySLv8ASx9dvxBeJOouinWDtW6p6jyWVN8L7Ojy4Nz/ADarjC8ncjOY9mzn7GGVqZ8ssm/WoPeN81wqeydoS6H6hmo6CsybgRE3KO8+a1iZH58/rKeF9PIy82Xq0nvT8DFR4n2qae6mpwPsHf7eyFZnR5cHVf5tXfC+q7kRce6zNFMOrUoCzya9bg943zXCp7F2hLofqGaoN+8fRSdR3kVnI+umptJuzdoojVqjAAgGDcjK3PKP7ZT3Y/JU862rG8jSUqXw12jhfK4M2CAurlv91milZGOPLo0d7IANSBtOKizUySvarskJ1LXOp43NZmvHuKZzqmpxJ1qUQVW+9S+yeyWmtJBILItryNfUB179SiVFYyJLZr/cyxo8NlqFuu5vf+hp2GxMhjbFGKNaKAeZJ2lUD5HPdtOzNdFEyJiMYlkQSdtbSR45nOHiVp2LdqaGEmS0jk81OK9nMtMnb2+zSmXR0joODRsqaUr0KPUQ9MzZvxJdFU/DyK+19ykK22t8r3SSGrnGpP05gurGNY1GtyOEsrpXq9671JdzXHNaXUjaabXnBo3n5DFc5qhkSXcv7O1NRy1C2Ym7v4DVuC5WWWPg2Yk4vcdbj8h0KgqJ3TO2lNfSUjKZmy3mpZrgSjA5wMntdriHvQPj+vfzq3w+p/8AU7l+jPYxQ/8AvZz/AH+zBq2M6CA3ebW9cXWVxwNXx/yA8+9VOJQ5SJopocEqc4V1T3N+qg0QIAQAgEdefppeu/4itTF1E0QwM/au1X1Iy6HI3ea3XaN0f+xVOKZN5+xocBzk5e5v1UGiBACAz2Xlm07HJTWwtf3EA+BKmUDtmdPPcV2Kxq+ldbhZf7yFMtCY0EA5clfU4PdtWaqu2dqbig+mZoLvL712Tcz4Gq4oOwTn6maxf6pdE9DPKaVhosgbLp2xh2Rhzz3aI8XDuUKvfswqnfuLPCIlfUovddRrOeBrICoLXNeqomYPYHAggEOFCNYIKIqot0CojksuQpMrbiNlmwrwb6mM83O3ePKi0NJUdMzfmmZjcRo1p5N3VXL9FEpZXlpkvaTHa4XD2w07ncU+aj1TNqFyeRLoJOjqGL52++42GdD0cPWd5KuwvrO0LvHezZqLtXJmSRd/pY+u34gvEnUXRTrB2rdU9R5LKm+F9nR5cG5/m1XGF5O5Gcx7NnP2MMrUz5ZZN+tQe8b5rhU9k7Ql0P1DNR0FZk3AiJuUd581rEyPz5/WU8L6eRl5svVpPen4GKjxPtU091NTgfYO/wBvZCszo8uDqv8ANq74X1XciLj3WZoph1alAWeTXrcHvG+a4VPYu0JdD9QzVBv3j6KTqO8is5H101NpN2btFEatUYAEAz8iIQ+7yw6nmRp7aj5qirnbNRfusazC2I+j2V43QWcsZa4tOtpIO8YFXiLdLoZRzVaqtXgeF9PhaZPXI+1SaDTQNFXuOwbtpPMo9RUNhbdSXR0bql+ym5EzUY905I2aGh0OEcPxPo7ubqCpZa2WTjZPI09PhlPDvtdfM85XZQmyNZoMDi8nWSAAKc29faSmSdVuuR8xCuWla3ZS6qQclsr32mbgXxtbVpILSdnOCutVRNiZtIpwoMUdUS9G5tt3AxWVdl4O1zN2FxcNzuMPPwVpSv24Wr5ehQ4hH0dS9PO/33lSpBDJN3WF80jYoxVzjQcw5yegBeJJGxtVzuB1ghdM9GMzUZF0ZD2eKhl/qu6cG9jdvbVUk2ISP3N3J+TUU2Dwx73/AMl/H2LS/rwFks7pGMadHRDW8kYkDZsC4QRLPJsqpLq50pYFe1MuGRlrsy9kfLHG+Jmi9zWktLqjSIFcd6ny4c1rFci5FTBjT3yNa5qWVbG9c4DWQFU2uaBVRMz44AihoQde0EFN6KFRFQUuV9wmyy8UHgn4sPNztO7yWho6jpmb80zMdiVF8PJu6q5fooVLK4ssm7SY7VC8e20Hc7inwK4VLdqJyeRKoZFZUMXz9dw6FmTcggBACAR15+ml67/iK1MXUTRDAz9q7VfUjLocjd5rddo3R/7FU4pk3n7GhwHOTl7m/VQaIEAIDnaIQ9rmOxDgQdxwK+tcrVRUPL2o5qtXJRJ3nYXQSvifrYabxsI6CFqIpEkYjk4mEnhdDIsbuBFXQ4jkyUP/AA4OoFmqvtnam3oPpmaC7y7cDbZabNAdzGq5oEtAnP1M1iyotU7l6GfUwrRm5u7qMcJmcONNTR6g1d5JO6io8Rm237CcPU1eDUyxxLI7N3oUWcyzEWhkmx7KdrSa+BClYY68at7lK/HI7TNf3p6HrIHKDg3fZpXcR5/pk/hcdm4+e9fK+m2k6RuaZn3CK7Yd0L13Llr/ANNnlNdYtFnfH+IDSYeZwxHfq7VW00yxSI77l5XU6Twq3jmmomlpTDk644y60QtG2RnxBcp1tG5fJTvStV07ETvT1NtnQ9HD1neSq8L6ztC/x3s2ai7VyZkkXf6WPrt+ILxJ1F0U6wdq3VPUeSypvhfZ0eXBuf5tVxheTuRnMezZz9jDK1M+WWTfrUHvG+a4VPZO0JdD9QzUdBWZNwIiblHefNaxMj8+f1lPC+nkZebL1aT3p+Bio8T7VNPdTU4H2Dv9vZCszo8uDqv82rvhfVdyIuPdZmimHVqUBZ5Netwe8b5rhU9i7Ql0P1DNUG/ePopOo7yKzkfXTU2k3Zu0URq1RgAQDVzeept6z/NUGIdsuiGvwf6VNVMjl9dJitBlA4k3G3O/EPn2lWFBNtx7K5oU2L0yxTbaZO9eJmFPKk3ma6QVnbt4h7BpDwr4qpxRF/iupocBVLvTju9zfKoNELXOVbQ6dkQx4JuO9x1dwHervDY1SNXLx9jL43KjpWsTgnqe82dhJmfN+FjdEb3U8gPEL5iciIxGd59wOFVkdJwRLfcm5yrpJDbS0cniybq8U95I7QuWGzWvGuqEjG6ZVRJm8Ny+wv1cGbNJm+kAtja7WuA30r8ioOIIqwryLTB3IlSl+KKNZUBrzHZy7aGwMhrxnuBp0Nr8yFZYbGqyK7uQpcblRIUZxVfQyORthMtriGyMiR25hBHjQdqsayTYhXz3fcpcMhWWpb5b/sXGc6z0mik2PYR2tOPxBRsMddit7lJuOstI13enp/8ApzyCyg4J/wBnkP8ATeeKScGu+QPmvtfTbbdtuaHnCK7o3dE9dy5eS/8ATcZR3YLRZ3xnXSrDzOAOj9NxKq6aZYpEd9y/radJ4VYufDUTJC0xhiVdEZdPE0bZGfEFzmW0bl8lO9M1XTMRO9PUd6yxvAQAgM7ltfMlmha6Kmk92jUitMCagc6mUUDZXqjuBW4nVvp4kVmarYVMjySXE1JJJPScStAiWSyGPcquW6nlfT4WNyXzLZXl8RGIo4EVBHSuM8DJks4lUtXJTO2mDhu608LFHLSnCMa6nNpAGnis3IzYere5TawydJG1/eiL9yQvB0BACAzmV+TQtTQ9lBMwYHY4eyfkVNpKtYVsuSlZiOHpUt2m9ZPz5CutdlfE4skaWuGsH/zEK+Y9r0u1boZKSJ8btl6WU0Nx5ZSWeLgdBrwK6BJIpXGmGsVUOehbK/avYs6XFnwR9Ha/cZ612l0j3SPNXPJJPSVMY1GNRqZIVkkjpHq92amoyUyQfK4SztLYxiGnAv7NjfNQKuuaxNlm9fQt8Pwt0io+VLN7u/8A4MtrQBQYAalRmpRLGQzmWbSs7JB+B9DucCPMN71ZYY+0it70KXHI7wo5OC+ouIo3ONGgk8wBJ8FdKqJmZhrXOWzUuXtnyxtbI+C0gaCgLm1cNmv61UR1DC521b9FgzFaljNi/wB8/wC6mfUwrTcZvbhcX/apBRrQeDrtJwLtwFe9VWIVKW6NvMv8HonbXTvTdw/ZbZx7GX2Zr2ivBOqdxFCe+ij4c9Gy2XihMxqJXwI5OCixV6ZQ9RvIIcNYII7MQvipdLH1rlaqKg2MkcovtbXBzdF8dNKhqHVriObVqWfq6XoFSy7lNjh1f8U1bpZUMBlXfT7TMdIANjLmsA5q6yefAK3padImbuJnMQq3VEm/JLohSKUQDtY7S6N7ZG00mEOFdVQvL2o9qtXie4pFjej25oMW3ZVvFgZaQwCSVxYNoaRpjSodfJ1dKpWUbVqFjVdybzTS4k9KNsyJvcttM9/4FqSrwyx8QGvzeXu5kv2agLJSXdIIbr6cBqVbiEKOZ0nFC6waqc2ToeC7ydnQgP8ARk2cZp34EeR7lywtyfybod8eYv8AB3DehglbmeO1ktDo3tkbymEOG8Yry9qOarV4nuORY3o9uaDksdoNosofShljrTXQuCzT29FLbuU3Eb1mgR3iT1EvIwtJaRQgkEcxGBWmRUVLoYVzVaqop5X0+G6za3q7SdZTQtoXtO0GoqOkGqqcShSySccjQYJUuusK5ZobS9rtZaInRSDA6jtB2EdKrIpXRO2ml5UU7J41Y/IVN/ZOzWVx0hpM2PAwO/2T0FaCCqZMm7PuMhV0EtOu9Lp3/wById1XlJZ5BLEaOGBriCNoI5l1libK3ZccaeofA/bZmaO1ZwJ3NoxjGE/ixdTcDgoLcNjRbqqqWcmOSubZrURSkuu6p7XIdEE1NXyO1Cusk8/QpUs0cDd/JCBBTTVcm7mo2bnuxlnibEzUNZ2knWSs/NK6V6ucbGmp2wRpG0lTwte0scAWuBBB1EHWubXK1bodXNRyK1yblFflNkjJAS+IF8WvDFzehw2jpV7TVrZEs7cplK7C3wqro0u38p/e8zkEzmOD2EhzSC0jYRqU5zUcllKtj3Mcjm5oa1ucKfRpwcZdTlY9+iq75ZHfNbFymOS7NtlLmfkdaLZNWjpJHcwwA2dDWhTESOBnchXKs9XLfNV/vIZuStwCyR0NDI/F7h4NHQFRVVSszvJMjVUFElMyy9Zcyuzk2XSszZNsbx3OwPjRdsNfaVW96EbGo9qBHdy+otYonONGguPMASe4K8VUTeplWtVy2aly+suWFrjZwWkDQUBc2rhs17adNVEdQwudtW+xYsxWpjZsX++f91M+SphWm0zfXC50gtUgIYz0dfxE4VHQAe/cqvEKlEb0bc1zL3B6Jyv6ZybkyGKqY0wIAQEa32COZuhKwPaDUA8/OF7jkdGt2rY5SwxypsvS6Ff91bH+Q3931Xb4yfxEf5dTeBA+6tj/ACG/u+qfGT+IfLqbwIH3Vsf5Df3fVPjJ/EPl1N4ELaKMNaGtADWgAAagBgAFHVVVbqTGtRqIiZIe18PoIAQAgI1tsEUw0ZY2vGzSANNx2L2yR7Fu1bHKWGOVLPai6lO/Iqxk14Mjc9w+akpXzpx/BCXCaVVvs/lSbYMnrNCQWQtqNTjxiNxdqXKSplf1nHeKhgi3tal/uWi4EsEBHt1jZMx0UjdJrtY8Rivcb3MdtNzOcsTJWKx6XRSDdWTlns7+EiYQ6lKlzjgdesrrLVSypsuXcR4KGCB21Gm/U9Xlk/ZpzWSJpd7Q4ru0jWvkdTLHuap6mooJt727/spHsmSVkjOkIgT/AHEuHcTRe31szksrvsco8MpmLdG/feXYCik8+PYCCCAQcCDiDvC+ott6HxURUspUfdWx/kM8fqpHxk/iIfy6m8CB91bH+Q3931T4yfxD5dTeBCZd10wwVMMYZpUrSuNNWveuckz5OutztDTRQ36NtrkWTJiyOJcYG1JJOvWde1e0q5kSyOOS0FMq3ViHn7q2P8hv7vqvvxk/iPny6m8CB91bH+Q3931T4yfxD5dTeBCVJctndE2ExN4Npq1uwHHEdOJ714SeRHbaLvOq0sKsSNWpZOBF+6tj/Ib+76r38ZP4jl8upvAgfdWx/kN/d9U+Mn8Q+XU3gQ7WO4LNE8SRxNa4ajjhXDaV5fUyvTZc7cdI6OCN20xqIpMttjZKwxyNDmnWD0alyY9zF2mrZTtJEyRuy9LoVv3Vsf5Df3fVd/jJ/ERfl1N4ED7q2P8AIb+76p8ZP4h8upvAha2eFrGhjAA1ooANgCjucrlupLa1GNRrckIFryes0ry98LS46ziK76LsyplYlmu3EeSigkdtOalzj91bH+Q3931Xr4yfxHj5dTeBCTYLks8LtOKJrXEUqK6u3cvElRJIlnLc6xUkMTtpjbKWC4kg+OaCKEVB2FL2PipfcpTWrJSyPxMLR1as8G4KU2smbk777yFJhtM/Nn23ehzgyPsbTXgq9ZznDuJX11dOv/keWYXStW+z995dQwtYA1jQ1o1BoAA3AKK5yuW6k5rGtSzUsh0Xw9AgBAVduydsspJfCyp1kDRPaW0qu7KqVmTiJLQ08u9zE9CHHkZYwa8ETve4juquq1868fwcUwmlRb7P5UuLHYo4hoxMawf2gCu/nUZ8jnrdy3JscLI0sxETQkLwdDhbrIyVjopBpNdgR4jxC9se5jkc3M5yxNlYrHpdFK+68mrNZ38JEwh1CKlzjSuulSustVLI3Zcu4jwUEELttib9TpeVwWefGSJpd7Q4rv1DEr5HUyx9VT1NRQTb3t3/AJItlyRscZ0hECf7iXDuJovb62ZyW2vsco8MpWLdG/feXgFMAopPPqAEAIAQAgBACAEAIAQAgBACAEAIAQAgBACAEAIAQAgBACAEAIAQAgBACAEAIAQAgBACAEAIAQAgBACAEAIAQAgBACAEAIAQAgBACAEAIAQAgP/Z"/>
        <xdr:cNvSpPr>
          <a:spLocks noChangeAspect="1"/>
        </xdr:cNvSpPr>
      </xdr:nvSpPr>
      <xdr:spPr>
        <a:xfrm>
          <a:off x="4533900" y="2731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266700</xdr:colOff>
      <xdr:row>0</xdr:row>
      <xdr:rowOff>114300</xdr:rowOff>
    </xdr:from>
    <xdr:to>
      <xdr:col>5</xdr:col>
      <xdr:colOff>1295400</xdr:colOff>
      <xdr:row>8</xdr:row>
      <xdr:rowOff>9525</xdr:rowOff>
    </xdr:to>
    <xdr:pic>
      <xdr:nvPicPr>
        <xdr:cNvPr id="5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4300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C161"/>
  <sheetViews>
    <sheetView tabSelected="1" workbookViewId="0" topLeftCell="B20">
      <selection activeCell="W12" sqref="W12"/>
    </sheetView>
  </sheetViews>
  <sheetFormatPr defaultColWidth="9.140625" defaultRowHeight="12.75"/>
  <cols>
    <col min="1" max="1" width="10.00390625" style="131" hidden="1" customWidth="1"/>
    <col min="2" max="2" width="6.00390625" style="46" customWidth="1"/>
    <col min="3" max="3" width="4.7109375" style="46" customWidth="1"/>
    <col min="4" max="4" width="21.7109375" style="22" customWidth="1"/>
    <col min="5" max="5" width="5.8515625" style="1" customWidth="1"/>
    <col min="6" max="6" width="29.7109375" style="1" customWidth="1"/>
    <col min="7" max="7" width="11.28125" style="1" hidden="1" customWidth="1"/>
    <col min="8" max="10" width="4.57421875" style="1" customWidth="1"/>
    <col min="11" max="11" width="8.7109375" style="16" customWidth="1"/>
    <col min="12" max="12" width="1.57421875" style="16" customWidth="1"/>
    <col min="13" max="13" width="8.7109375" style="1" customWidth="1"/>
    <col min="14" max="14" width="8.7109375" style="1" hidden="1" customWidth="1"/>
    <col min="15" max="15" width="17.57421875" style="0" hidden="1" customWidth="1"/>
    <col min="16" max="17" width="9.140625" style="0" hidden="1" customWidth="1"/>
    <col min="18" max="18" width="11.7109375" style="101" customWidth="1"/>
    <col min="19" max="19" width="13.140625" style="0" hidden="1" customWidth="1"/>
    <col min="20" max="20" width="9.140625" style="144" hidden="1" customWidth="1"/>
    <col min="21" max="31" width="9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20" s="11" customFormat="1" ht="31.5">
      <c r="A10" s="130"/>
      <c r="B10" s="161" t="s">
        <v>129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16"/>
      <c r="M10" s="34"/>
      <c r="N10" s="34"/>
      <c r="R10" s="99"/>
      <c r="T10" s="141"/>
    </row>
    <row r="11" spans="1:20" s="11" customFormat="1" ht="31.5">
      <c r="A11" s="130"/>
      <c r="B11" s="115"/>
      <c r="C11" s="115"/>
      <c r="D11" s="115"/>
      <c r="E11" s="115"/>
      <c r="F11" s="107" t="s">
        <v>59</v>
      </c>
      <c r="G11" s="115"/>
      <c r="H11" s="115"/>
      <c r="I11" s="115"/>
      <c r="J11" s="115"/>
      <c r="K11" s="115"/>
      <c r="L11" s="116"/>
      <c r="M11" s="34"/>
      <c r="N11" s="34"/>
      <c r="R11" s="99"/>
      <c r="T11" s="141"/>
    </row>
    <row r="12" spans="1:20" s="11" customFormat="1" ht="31.5">
      <c r="A12" s="130"/>
      <c r="B12" s="45"/>
      <c r="C12" s="45"/>
      <c r="D12" s="161" t="s">
        <v>133</v>
      </c>
      <c r="E12" s="161"/>
      <c r="F12" s="161"/>
      <c r="G12" s="161"/>
      <c r="H12" s="161"/>
      <c r="I12" s="161"/>
      <c r="J12" s="161"/>
      <c r="K12" s="35"/>
      <c r="L12" s="35"/>
      <c r="M12" s="34"/>
      <c r="N12" s="34"/>
      <c r="R12" s="99"/>
      <c r="T12" s="141"/>
    </row>
    <row r="13" spans="1:20" s="11" customFormat="1" ht="31.5">
      <c r="A13" s="130"/>
      <c r="B13" s="45"/>
      <c r="C13" s="45"/>
      <c r="D13" s="38"/>
      <c r="E13" s="38"/>
      <c r="F13" s="39" t="s">
        <v>21</v>
      </c>
      <c r="G13" s="38"/>
      <c r="H13" s="38"/>
      <c r="I13" s="38"/>
      <c r="J13" s="38"/>
      <c r="K13" s="38"/>
      <c r="L13" s="116"/>
      <c r="M13" s="40"/>
      <c r="N13" s="40"/>
      <c r="R13" s="99"/>
      <c r="T13" s="141"/>
    </row>
    <row r="14" spans="1:20" s="47" customFormat="1" ht="15.75" customHeight="1">
      <c r="A14" s="46"/>
      <c r="B14" s="45"/>
      <c r="C14" s="45"/>
      <c r="D14" s="59" t="s">
        <v>72</v>
      </c>
      <c r="E14" s="45"/>
      <c r="F14" s="45"/>
      <c r="G14" s="45"/>
      <c r="H14" s="157" t="s">
        <v>29</v>
      </c>
      <c r="I14" s="157"/>
      <c r="J14" s="157"/>
      <c r="K14" s="157"/>
      <c r="L14" s="157"/>
      <c r="M14" s="157"/>
      <c r="N14" s="117"/>
      <c r="R14" s="100"/>
      <c r="T14" s="142"/>
    </row>
    <row r="15" spans="1:20" s="47" customFormat="1" ht="10.5" customHeight="1">
      <c r="A15" s="46"/>
      <c r="B15" s="45"/>
      <c r="C15" s="45"/>
      <c r="D15" s="44"/>
      <c r="E15" s="45"/>
      <c r="F15" s="45"/>
      <c r="G15" s="45"/>
      <c r="H15" s="42"/>
      <c r="I15" s="42"/>
      <c r="J15" s="42"/>
      <c r="K15" s="42"/>
      <c r="L15" s="42"/>
      <c r="M15" s="43"/>
      <c r="N15" s="43"/>
      <c r="R15" s="100"/>
      <c r="T15" s="142"/>
    </row>
    <row r="16" spans="1:20" s="47" customFormat="1" ht="15" customHeight="1">
      <c r="A16" s="46"/>
      <c r="B16" s="95" t="s">
        <v>75</v>
      </c>
      <c r="C16" s="94"/>
      <c r="D16" s="159"/>
      <c r="E16" s="159"/>
      <c r="F16" s="73" t="s">
        <v>71</v>
      </c>
      <c r="G16" s="73"/>
      <c r="H16" s="156" t="s">
        <v>68</v>
      </c>
      <c r="I16" s="156"/>
      <c r="J16" s="156"/>
      <c r="K16" s="156"/>
      <c r="L16" s="118"/>
      <c r="M16" s="41"/>
      <c r="N16" s="43"/>
      <c r="R16" s="100"/>
      <c r="T16" s="142"/>
    </row>
    <row r="17" spans="1:20" s="47" customFormat="1" ht="15" customHeight="1">
      <c r="A17" s="50" t="s">
        <v>130</v>
      </c>
      <c r="B17" s="50" t="s">
        <v>0</v>
      </c>
      <c r="C17" s="50" t="s">
        <v>26</v>
      </c>
      <c r="D17" s="48" t="s">
        <v>2</v>
      </c>
      <c r="E17" s="49" t="s">
        <v>3</v>
      </c>
      <c r="F17" s="50" t="s">
        <v>4</v>
      </c>
      <c r="G17" s="50" t="s">
        <v>25</v>
      </c>
      <c r="H17" s="50" t="s">
        <v>15</v>
      </c>
      <c r="I17" s="50" t="s">
        <v>5</v>
      </c>
      <c r="J17" s="50" t="s">
        <v>6</v>
      </c>
      <c r="K17" s="51" t="s">
        <v>22</v>
      </c>
      <c r="L17" s="51"/>
      <c r="M17" s="50" t="s">
        <v>20</v>
      </c>
      <c r="N17" s="43"/>
      <c r="R17" s="100"/>
      <c r="S17" s="137" t="s">
        <v>28</v>
      </c>
      <c r="T17" s="142"/>
    </row>
    <row r="18" spans="1:20" s="47" customFormat="1" ht="15" customHeight="1">
      <c r="A18" s="53">
        <v>1</v>
      </c>
      <c r="B18" s="53">
        <v>1</v>
      </c>
      <c r="C18" s="53">
        <v>1</v>
      </c>
      <c r="D18" s="54" t="s">
        <v>76</v>
      </c>
      <c r="E18" s="53">
        <v>2004</v>
      </c>
      <c r="F18" s="54" t="s">
        <v>32</v>
      </c>
      <c r="G18" s="56">
        <v>0.5732638888888889</v>
      </c>
      <c r="H18" s="53">
        <v>1</v>
      </c>
      <c r="I18" s="53">
        <v>1</v>
      </c>
      <c r="J18" s="53">
        <f>SUM(H18:I18)</f>
        <v>2</v>
      </c>
      <c r="K18" s="56">
        <f>S18-G18</f>
        <v>0.007384259259259229</v>
      </c>
      <c r="L18" s="56"/>
      <c r="M18" s="56"/>
      <c r="N18" s="43"/>
      <c r="R18" s="100"/>
      <c r="S18" s="151">
        <v>0.5806481481481481</v>
      </c>
      <c r="T18" s="142"/>
    </row>
    <row r="19" spans="1:20" s="47" customFormat="1" ht="10.5" customHeight="1">
      <c r="A19" s="46"/>
      <c r="B19" s="45"/>
      <c r="C19" s="45"/>
      <c r="D19" s="44"/>
      <c r="E19" s="45"/>
      <c r="F19" s="45"/>
      <c r="G19" s="45"/>
      <c r="H19" s="42"/>
      <c r="I19" s="42"/>
      <c r="J19" s="42"/>
      <c r="K19" s="42"/>
      <c r="L19" s="42"/>
      <c r="M19" s="43"/>
      <c r="N19" s="43"/>
      <c r="R19" s="100"/>
      <c r="S19" s="136"/>
      <c r="T19" s="142"/>
    </row>
    <row r="20" spans="1:20" s="76" customFormat="1" ht="15.75">
      <c r="A20" s="46"/>
      <c r="B20" s="95" t="s">
        <v>18</v>
      </c>
      <c r="C20" s="94"/>
      <c r="D20" s="159"/>
      <c r="E20" s="159"/>
      <c r="F20" s="73" t="s">
        <v>71</v>
      </c>
      <c r="G20" s="73"/>
      <c r="H20" s="156" t="s">
        <v>68</v>
      </c>
      <c r="I20" s="156"/>
      <c r="J20" s="156"/>
      <c r="K20" s="156"/>
      <c r="L20" s="118"/>
      <c r="M20" s="41"/>
      <c r="N20" s="41"/>
      <c r="P20" s="94"/>
      <c r="R20" s="41"/>
      <c r="S20" s="82"/>
      <c r="T20" s="143"/>
    </row>
    <row r="21" spans="1:20" s="46" customFormat="1" ht="15">
      <c r="A21" s="50" t="s">
        <v>130</v>
      </c>
      <c r="B21" s="50" t="s">
        <v>0</v>
      </c>
      <c r="C21" s="50" t="s">
        <v>26</v>
      </c>
      <c r="D21" s="48" t="s">
        <v>2</v>
      </c>
      <c r="E21" s="49" t="s">
        <v>3</v>
      </c>
      <c r="F21" s="50" t="s">
        <v>4</v>
      </c>
      <c r="G21" s="50" t="s">
        <v>25</v>
      </c>
      <c r="H21" s="50" t="s">
        <v>15</v>
      </c>
      <c r="I21" s="50" t="s">
        <v>5</v>
      </c>
      <c r="J21" s="50" t="s">
        <v>6</v>
      </c>
      <c r="K21" s="51" t="s">
        <v>22</v>
      </c>
      <c r="L21" s="51"/>
      <c r="M21" s="50" t="s">
        <v>20</v>
      </c>
      <c r="N21" s="50"/>
      <c r="O21" s="50" t="s">
        <v>28</v>
      </c>
      <c r="P21" s="50" t="s">
        <v>26</v>
      </c>
      <c r="R21" s="45"/>
      <c r="S21" s="53" t="s">
        <v>28</v>
      </c>
      <c r="T21" s="139"/>
    </row>
    <row r="22" spans="1:20" s="46" customFormat="1" ht="15">
      <c r="A22" s="53">
        <v>6</v>
      </c>
      <c r="B22" s="53">
        <v>1</v>
      </c>
      <c r="C22" s="53">
        <v>6</v>
      </c>
      <c r="D22" s="120" t="s">
        <v>79</v>
      </c>
      <c r="E22" s="53">
        <v>2004</v>
      </c>
      <c r="F22" s="54" t="s">
        <v>35</v>
      </c>
      <c r="G22" s="56">
        <v>0.575</v>
      </c>
      <c r="H22" s="53">
        <v>3</v>
      </c>
      <c r="I22" s="53">
        <v>0</v>
      </c>
      <c r="J22" s="53">
        <f aca="true" t="shared" si="0" ref="J22:J27">SUM(H22:I22)</f>
        <v>3</v>
      </c>
      <c r="K22" s="56">
        <f aca="true" t="shared" si="1" ref="K22:K27">S22-G22</f>
        <v>0.005902777777777812</v>
      </c>
      <c r="L22" s="51"/>
      <c r="M22" s="56"/>
      <c r="N22" s="50"/>
      <c r="O22" s="50"/>
      <c r="P22" s="50"/>
      <c r="R22" s="45"/>
      <c r="S22" s="98">
        <v>0.5809027777777778</v>
      </c>
      <c r="T22" s="139"/>
    </row>
    <row r="23" spans="1:20" s="46" customFormat="1" ht="15">
      <c r="A23" s="53">
        <v>7</v>
      </c>
      <c r="B23" s="53">
        <v>2</v>
      </c>
      <c r="C23" s="53">
        <v>7</v>
      </c>
      <c r="D23" s="54" t="s">
        <v>91</v>
      </c>
      <c r="E23" s="53">
        <v>2004</v>
      </c>
      <c r="F23" s="54" t="s">
        <v>32</v>
      </c>
      <c r="G23" s="56">
        <v>0.575347222222222</v>
      </c>
      <c r="H23" s="53">
        <v>4</v>
      </c>
      <c r="I23" s="53">
        <v>0</v>
      </c>
      <c r="J23" s="53">
        <f t="shared" si="0"/>
        <v>4</v>
      </c>
      <c r="K23" s="56">
        <f t="shared" si="1"/>
        <v>0.005949074074074301</v>
      </c>
      <c r="L23" s="56"/>
      <c r="M23" s="56">
        <f>K23-"0:08:30"</f>
        <v>4.6296296296523265E-05</v>
      </c>
      <c r="N23" s="50"/>
      <c r="O23" s="50"/>
      <c r="P23" s="50"/>
      <c r="R23" s="45"/>
      <c r="S23" s="98">
        <v>0.5812962962962963</v>
      </c>
      <c r="T23" s="139"/>
    </row>
    <row r="24" spans="1:20" s="46" customFormat="1" ht="15">
      <c r="A24" s="53">
        <v>2</v>
      </c>
      <c r="B24" s="53">
        <v>3</v>
      </c>
      <c r="C24" s="53">
        <v>2</v>
      </c>
      <c r="D24" s="58" t="s">
        <v>80</v>
      </c>
      <c r="E24" s="53">
        <v>2004</v>
      </c>
      <c r="F24" s="57" t="s">
        <v>81</v>
      </c>
      <c r="G24" s="56">
        <v>0.5736111111111112</v>
      </c>
      <c r="H24" s="53">
        <v>1</v>
      </c>
      <c r="I24" s="53">
        <v>0</v>
      </c>
      <c r="J24" s="53">
        <f t="shared" si="0"/>
        <v>1</v>
      </c>
      <c r="K24" s="56">
        <f t="shared" si="1"/>
        <v>0.006030092592592462</v>
      </c>
      <c r="L24" s="56"/>
      <c r="M24" s="56">
        <f>K24-"0:08:30"</f>
        <v>0.00012731481481468437</v>
      </c>
      <c r="N24" s="56"/>
      <c r="O24" s="51">
        <v>0.5707175925925926</v>
      </c>
      <c r="P24" s="53">
        <v>2</v>
      </c>
      <c r="R24" s="45"/>
      <c r="S24" s="98">
        <v>0.5796412037037036</v>
      </c>
      <c r="T24" s="139"/>
    </row>
    <row r="25" spans="1:20" s="46" customFormat="1" ht="15">
      <c r="A25" s="53">
        <v>5</v>
      </c>
      <c r="B25" s="53">
        <v>4</v>
      </c>
      <c r="C25" s="53">
        <v>5</v>
      </c>
      <c r="D25" s="54" t="s">
        <v>82</v>
      </c>
      <c r="E25" s="53">
        <v>2004</v>
      </c>
      <c r="F25" s="57" t="s">
        <v>81</v>
      </c>
      <c r="G25" s="56">
        <v>0.574652777777778</v>
      </c>
      <c r="H25" s="53">
        <v>3</v>
      </c>
      <c r="I25" s="53">
        <v>1</v>
      </c>
      <c r="J25" s="53">
        <f t="shared" si="0"/>
        <v>4</v>
      </c>
      <c r="K25" s="56">
        <f t="shared" si="1"/>
        <v>0.006782407407407209</v>
      </c>
      <c r="L25" s="56"/>
      <c r="M25" s="56">
        <f>K25-"0:08:30"</f>
        <v>0.0008796296296294318</v>
      </c>
      <c r="N25" s="56"/>
      <c r="O25" s="51">
        <v>0.574212962962963</v>
      </c>
      <c r="P25" s="53">
        <v>4</v>
      </c>
      <c r="R25" s="45"/>
      <c r="S25" s="98">
        <v>0.5814351851851852</v>
      </c>
      <c r="T25" s="139"/>
    </row>
    <row r="26" spans="1:20" s="46" customFormat="1" ht="15">
      <c r="A26" s="53">
        <v>3</v>
      </c>
      <c r="B26" s="53">
        <v>5</v>
      </c>
      <c r="C26" s="53">
        <v>3</v>
      </c>
      <c r="D26" s="120" t="s">
        <v>78</v>
      </c>
      <c r="E26" s="53">
        <v>2004</v>
      </c>
      <c r="F26" s="54" t="s">
        <v>35</v>
      </c>
      <c r="G26" s="56">
        <v>0.5739583333333333</v>
      </c>
      <c r="H26" s="53">
        <v>1</v>
      </c>
      <c r="I26" s="53">
        <v>3</v>
      </c>
      <c r="J26" s="53">
        <f t="shared" si="0"/>
        <v>4</v>
      </c>
      <c r="K26" s="56">
        <f t="shared" si="1"/>
        <v>0.006840277777777737</v>
      </c>
      <c r="L26" s="51"/>
      <c r="M26" s="56">
        <f>K26-"0:08:30"</f>
        <v>0.0009374999999999592</v>
      </c>
      <c r="N26" s="50"/>
      <c r="O26" s="50"/>
      <c r="P26" s="50"/>
      <c r="R26" s="45"/>
      <c r="S26" s="98">
        <v>0.5807986111111111</v>
      </c>
      <c r="T26" s="139"/>
    </row>
    <row r="27" spans="1:20" s="46" customFormat="1" ht="15">
      <c r="A27" s="53">
        <v>4</v>
      </c>
      <c r="B27" s="53">
        <v>6</v>
      </c>
      <c r="C27" s="53">
        <v>4</v>
      </c>
      <c r="D27" s="54" t="s">
        <v>77</v>
      </c>
      <c r="E27" s="53">
        <v>2004</v>
      </c>
      <c r="F27" s="72" t="s">
        <v>49</v>
      </c>
      <c r="G27" s="56">
        <v>0.574305555555556</v>
      </c>
      <c r="H27" s="53">
        <v>0</v>
      </c>
      <c r="I27" s="53">
        <v>4</v>
      </c>
      <c r="J27" s="53">
        <f t="shared" si="0"/>
        <v>4</v>
      </c>
      <c r="K27" s="56">
        <f t="shared" si="1"/>
        <v>0.007106481481481075</v>
      </c>
      <c r="L27" s="51"/>
      <c r="M27" s="56">
        <f>K27-"0:08:30"</f>
        <v>0.0012037037037032974</v>
      </c>
      <c r="N27" s="50"/>
      <c r="O27" s="50"/>
      <c r="P27" s="50"/>
      <c r="R27" s="45"/>
      <c r="S27" s="98">
        <v>0.581412037037037</v>
      </c>
      <c r="T27" s="139"/>
    </row>
    <row r="28" spans="2:20" s="46" customFormat="1" ht="15">
      <c r="B28" s="158" t="s">
        <v>19</v>
      </c>
      <c r="C28" s="158"/>
      <c r="D28" s="158"/>
      <c r="E28" s="64"/>
      <c r="F28" s="65"/>
      <c r="G28" s="65"/>
      <c r="H28" s="67"/>
      <c r="I28" s="67"/>
      <c r="J28" s="67"/>
      <c r="K28" s="68"/>
      <c r="L28" s="68"/>
      <c r="M28" s="69"/>
      <c r="N28" s="69"/>
      <c r="O28" s="63"/>
      <c r="P28" s="63"/>
      <c r="Q28" s="63"/>
      <c r="R28" s="67"/>
      <c r="S28" s="79"/>
      <c r="T28" s="139"/>
    </row>
    <row r="29" spans="2:29" s="46" customFormat="1" ht="15">
      <c r="B29" s="87" t="s">
        <v>16</v>
      </c>
      <c r="C29" s="87"/>
      <c r="D29" s="87"/>
      <c r="E29" s="64"/>
      <c r="F29" s="65"/>
      <c r="G29" s="65"/>
      <c r="H29" s="67"/>
      <c r="I29" s="67"/>
      <c r="J29" s="67"/>
      <c r="K29" s="68"/>
      <c r="L29" s="68"/>
      <c r="M29" s="69"/>
      <c r="N29" s="69"/>
      <c r="O29" s="63"/>
      <c r="P29" s="63"/>
      <c r="Q29" s="63"/>
      <c r="R29" s="67"/>
      <c r="S29" s="79"/>
      <c r="T29" s="139"/>
      <c r="U29" s="163"/>
      <c r="V29" s="163"/>
      <c r="W29" s="163"/>
      <c r="X29" s="163"/>
      <c r="Y29" s="163"/>
      <c r="Z29" s="163"/>
      <c r="AA29" s="163"/>
      <c r="AB29" s="163"/>
      <c r="AC29" s="163"/>
    </row>
    <row r="30" spans="1:20" s="76" customFormat="1" ht="15.75">
      <c r="A30" s="46"/>
      <c r="B30" s="160" t="s">
        <v>23</v>
      </c>
      <c r="C30" s="160"/>
      <c r="D30" s="159"/>
      <c r="E30" s="159"/>
      <c r="F30" s="73" t="s">
        <v>30</v>
      </c>
      <c r="G30" s="73"/>
      <c r="H30" s="156" t="s">
        <v>68</v>
      </c>
      <c r="I30" s="156"/>
      <c r="J30" s="156"/>
      <c r="K30" s="156"/>
      <c r="L30" s="118"/>
      <c r="M30" s="41"/>
      <c r="N30" s="41"/>
      <c r="R30" s="41"/>
      <c r="S30" s="82"/>
      <c r="T30" s="143"/>
    </row>
    <row r="31" spans="1:19" ht="15">
      <c r="A31" s="50" t="s">
        <v>130</v>
      </c>
      <c r="B31" s="50" t="s">
        <v>0</v>
      </c>
      <c r="C31" s="50" t="s">
        <v>26</v>
      </c>
      <c r="D31" s="70" t="s">
        <v>2</v>
      </c>
      <c r="E31" s="49" t="s">
        <v>3</v>
      </c>
      <c r="F31" s="50" t="s">
        <v>4</v>
      </c>
      <c r="G31" s="50" t="s">
        <v>25</v>
      </c>
      <c r="H31" s="50" t="s">
        <v>5</v>
      </c>
      <c r="I31" s="50" t="s">
        <v>5</v>
      </c>
      <c r="J31" s="50" t="s">
        <v>6</v>
      </c>
      <c r="K31" s="51" t="s">
        <v>22</v>
      </c>
      <c r="L31" s="51"/>
      <c r="M31" s="50" t="s">
        <v>20</v>
      </c>
      <c r="N31" s="50"/>
      <c r="O31" s="50" t="s">
        <v>28</v>
      </c>
      <c r="P31" s="50" t="s">
        <v>26</v>
      </c>
      <c r="S31" s="138" t="s">
        <v>28</v>
      </c>
    </row>
    <row r="32" spans="1:29" ht="15">
      <c r="A32" s="53">
        <v>20</v>
      </c>
      <c r="B32" s="53">
        <v>1</v>
      </c>
      <c r="C32" s="53">
        <v>20</v>
      </c>
      <c r="D32" s="58" t="s">
        <v>89</v>
      </c>
      <c r="E32" s="53">
        <v>2003</v>
      </c>
      <c r="F32" s="55" t="s">
        <v>85</v>
      </c>
      <c r="G32" s="56">
        <v>0.579861111111112</v>
      </c>
      <c r="H32" s="53">
        <v>1</v>
      </c>
      <c r="I32" s="53">
        <v>2</v>
      </c>
      <c r="J32" s="53">
        <f aca="true" t="shared" si="2" ref="J32:J42">SUM(H32:I32)</f>
        <v>3</v>
      </c>
      <c r="K32" s="56">
        <f aca="true" t="shared" si="3" ref="K32:K42">S32-G32</f>
        <v>0.011851851851850892</v>
      </c>
      <c r="L32" s="56"/>
      <c r="M32" s="56"/>
      <c r="N32" s="56"/>
      <c r="O32" s="56">
        <v>0.5778935185185184</v>
      </c>
      <c r="P32" s="53">
        <v>8</v>
      </c>
      <c r="Q32" s="46"/>
      <c r="R32" s="45"/>
      <c r="S32" s="98">
        <v>0.5917129629629629</v>
      </c>
      <c r="T32" s="72">
        <v>20</v>
      </c>
      <c r="U32" s="46"/>
      <c r="V32" s="46"/>
      <c r="W32" s="46"/>
      <c r="X32" s="46"/>
      <c r="Y32" s="46"/>
      <c r="Z32" s="46"/>
      <c r="AA32" s="46"/>
      <c r="AB32" s="46"/>
      <c r="AC32" s="46"/>
    </row>
    <row r="33" spans="1:29" ht="15">
      <c r="A33" s="53">
        <v>13</v>
      </c>
      <c r="B33" s="53">
        <v>2</v>
      </c>
      <c r="C33" s="53">
        <v>13</v>
      </c>
      <c r="D33" s="58" t="s">
        <v>33</v>
      </c>
      <c r="E33" s="53">
        <v>2002</v>
      </c>
      <c r="F33" s="57" t="s">
        <v>81</v>
      </c>
      <c r="G33" s="56">
        <v>0.577430555555556</v>
      </c>
      <c r="H33" s="53">
        <v>1</v>
      </c>
      <c r="I33" s="53">
        <v>1</v>
      </c>
      <c r="J33" s="53">
        <f t="shared" si="2"/>
        <v>2</v>
      </c>
      <c r="K33" s="56">
        <f t="shared" si="3"/>
        <v>0.011990740740740247</v>
      </c>
      <c r="L33" s="56"/>
      <c r="M33" s="56">
        <f>K33-"0:17:04"</f>
        <v>0.0001388888888883954</v>
      </c>
      <c r="N33" s="56"/>
      <c r="O33" s="56">
        <v>0.5762268518518519</v>
      </c>
      <c r="P33" s="53">
        <v>6</v>
      </c>
      <c r="Q33" s="46"/>
      <c r="R33" s="45"/>
      <c r="S33" s="98">
        <v>0.5894212962962962</v>
      </c>
      <c r="T33" s="72">
        <v>13</v>
      </c>
      <c r="U33" s="46"/>
      <c r="V33" s="46"/>
      <c r="W33" s="46"/>
      <c r="X33" s="46"/>
      <c r="Y33" s="46"/>
      <c r="Z33" s="46"/>
      <c r="AA33" s="46"/>
      <c r="AB33" s="46"/>
      <c r="AC33" s="46"/>
    </row>
    <row r="34" spans="1:20" ht="15">
      <c r="A34" s="53">
        <v>10</v>
      </c>
      <c r="B34" s="53">
        <v>3</v>
      </c>
      <c r="C34" s="53">
        <v>10</v>
      </c>
      <c r="D34" s="77" t="s">
        <v>84</v>
      </c>
      <c r="E34" s="53">
        <v>2002</v>
      </c>
      <c r="F34" s="55" t="s">
        <v>85</v>
      </c>
      <c r="G34" s="56">
        <v>0.576388888888889</v>
      </c>
      <c r="H34" s="53">
        <v>4</v>
      </c>
      <c r="I34" s="53">
        <v>0</v>
      </c>
      <c r="J34" s="53">
        <f t="shared" si="2"/>
        <v>4</v>
      </c>
      <c r="K34" s="56">
        <f t="shared" si="3"/>
        <v>0.01229166666666659</v>
      </c>
      <c r="L34" s="56"/>
      <c r="M34" s="56">
        <f aca="true" t="shared" si="4" ref="M34:M42">K34-"0:17:04"</f>
        <v>0.00043981481481473843</v>
      </c>
      <c r="N34" s="50"/>
      <c r="O34" s="50"/>
      <c r="P34" s="50"/>
      <c r="S34" s="152">
        <v>0.5886805555555555</v>
      </c>
      <c r="T34" s="72">
        <v>10</v>
      </c>
    </row>
    <row r="35" spans="1:29" ht="15">
      <c r="A35" s="53">
        <v>16</v>
      </c>
      <c r="B35" s="53">
        <v>4</v>
      </c>
      <c r="C35" s="53">
        <v>16</v>
      </c>
      <c r="D35" s="122" t="s">
        <v>90</v>
      </c>
      <c r="E35" s="53">
        <v>2003</v>
      </c>
      <c r="F35" s="55" t="s">
        <v>85</v>
      </c>
      <c r="G35" s="56">
        <v>0.578472222222223</v>
      </c>
      <c r="H35" s="53">
        <v>2</v>
      </c>
      <c r="I35" s="53">
        <v>2</v>
      </c>
      <c r="J35" s="53">
        <f t="shared" si="2"/>
        <v>4</v>
      </c>
      <c r="K35" s="56">
        <f t="shared" si="3"/>
        <v>0.012499999999999178</v>
      </c>
      <c r="L35" s="56"/>
      <c r="M35" s="56">
        <f t="shared" si="4"/>
        <v>0.0006481481481473272</v>
      </c>
      <c r="N35" s="56"/>
      <c r="O35" s="56">
        <v>0.577650462962963</v>
      </c>
      <c r="P35" s="53">
        <v>5</v>
      </c>
      <c r="Q35" s="46"/>
      <c r="R35" s="45"/>
      <c r="S35" s="98">
        <v>0.5909722222222222</v>
      </c>
      <c r="T35" s="72">
        <v>16</v>
      </c>
      <c r="U35" s="46"/>
      <c r="V35" s="46"/>
      <c r="W35" s="46"/>
      <c r="X35" s="46"/>
      <c r="Y35" s="46"/>
      <c r="Z35" s="46"/>
      <c r="AA35" s="46"/>
      <c r="AB35" s="46"/>
      <c r="AC35" s="46"/>
    </row>
    <row r="36" spans="1:20" ht="15">
      <c r="A36" s="53">
        <v>11</v>
      </c>
      <c r="B36" s="53">
        <v>5</v>
      </c>
      <c r="C36" s="53">
        <v>11</v>
      </c>
      <c r="D36" s="72" t="s">
        <v>86</v>
      </c>
      <c r="E36" s="53">
        <v>2002</v>
      </c>
      <c r="F36" s="55" t="s">
        <v>85</v>
      </c>
      <c r="G36" s="56">
        <v>0.576736111111111</v>
      </c>
      <c r="H36" s="53">
        <v>3</v>
      </c>
      <c r="I36" s="53">
        <v>2</v>
      </c>
      <c r="J36" s="53">
        <f t="shared" si="2"/>
        <v>5</v>
      </c>
      <c r="K36" s="56">
        <f t="shared" si="3"/>
        <v>0.012719907407407582</v>
      </c>
      <c r="L36" s="56"/>
      <c r="M36" s="56">
        <f t="shared" si="4"/>
        <v>0.0008680555555557311</v>
      </c>
      <c r="N36" s="50"/>
      <c r="O36" s="50"/>
      <c r="P36" s="50"/>
      <c r="S36" s="152">
        <v>0.5894560185185186</v>
      </c>
      <c r="T36" s="72">
        <v>11</v>
      </c>
    </row>
    <row r="37" spans="1:29" ht="15">
      <c r="A37" s="53">
        <v>8</v>
      </c>
      <c r="B37" s="53">
        <v>6</v>
      </c>
      <c r="C37" s="53">
        <v>8</v>
      </c>
      <c r="D37" s="54" t="s">
        <v>123</v>
      </c>
      <c r="E37" s="53">
        <v>2003</v>
      </c>
      <c r="F37" s="54" t="s">
        <v>118</v>
      </c>
      <c r="G37" s="56">
        <v>0.5756944444444444</v>
      </c>
      <c r="H37" s="53">
        <v>1</v>
      </c>
      <c r="I37" s="53">
        <v>1</v>
      </c>
      <c r="J37" s="53">
        <f t="shared" si="2"/>
        <v>2</v>
      </c>
      <c r="K37" s="56">
        <f t="shared" si="3"/>
        <v>0.012951388888888915</v>
      </c>
      <c r="L37" s="56"/>
      <c r="M37" s="56">
        <f t="shared" si="4"/>
        <v>0.0010995370370370638</v>
      </c>
      <c r="N37" s="124"/>
      <c r="O37" s="121"/>
      <c r="P37" s="121"/>
      <c r="Q37" s="7"/>
      <c r="R37" s="18"/>
      <c r="S37" s="153">
        <v>0.5886458333333333</v>
      </c>
      <c r="T37" s="72">
        <v>8</v>
      </c>
      <c r="U37" s="7"/>
      <c r="V37" s="7"/>
      <c r="W37" s="7"/>
      <c r="X37" s="7"/>
      <c r="Y37" s="7"/>
      <c r="Z37" s="7"/>
      <c r="AA37" s="7"/>
      <c r="AB37" s="7"/>
      <c r="AC37" s="7"/>
    </row>
    <row r="38" spans="1:20" s="46" customFormat="1" ht="15">
      <c r="A38" s="53">
        <v>21</v>
      </c>
      <c r="B38" s="53">
        <v>7</v>
      </c>
      <c r="C38" s="53">
        <v>21</v>
      </c>
      <c r="D38" s="114" t="s">
        <v>63</v>
      </c>
      <c r="E38" s="53">
        <v>2002</v>
      </c>
      <c r="F38" s="57" t="s">
        <v>81</v>
      </c>
      <c r="G38" s="56">
        <v>0.580208333333334</v>
      </c>
      <c r="H38" s="53">
        <v>2</v>
      </c>
      <c r="I38" s="53">
        <v>0</v>
      </c>
      <c r="J38" s="53">
        <f t="shared" si="2"/>
        <v>2</v>
      </c>
      <c r="K38" s="56">
        <f t="shared" si="3"/>
        <v>0.013692129629628957</v>
      </c>
      <c r="L38" s="56"/>
      <c r="M38" s="56">
        <f t="shared" si="4"/>
        <v>0.0018402777777771061</v>
      </c>
      <c r="N38" s="56"/>
      <c r="O38" s="56">
        <v>0.5798148148148148</v>
      </c>
      <c r="P38" s="53">
        <v>9</v>
      </c>
      <c r="R38" s="45"/>
      <c r="S38" s="98">
        <v>0.593900462962963</v>
      </c>
      <c r="T38" s="72">
        <v>21</v>
      </c>
    </row>
    <row r="39" spans="1:29" s="46" customFormat="1" ht="15">
      <c r="A39" s="53">
        <v>9</v>
      </c>
      <c r="B39" s="53">
        <v>8</v>
      </c>
      <c r="C39" s="53">
        <v>9</v>
      </c>
      <c r="D39" s="114" t="s">
        <v>87</v>
      </c>
      <c r="E39" s="53">
        <v>2003</v>
      </c>
      <c r="F39" s="54" t="s">
        <v>32</v>
      </c>
      <c r="G39" s="56">
        <v>0.5760416666666667</v>
      </c>
      <c r="H39" s="53">
        <v>5</v>
      </c>
      <c r="I39" s="53">
        <v>3</v>
      </c>
      <c r="J39" s="53">
        <f t="shared" si="2"/>
        <v>8</v>
      </c>
      <c r="K39" s="56">
        <f t="shared" si="3"/>
        <v>0.013981481481481484</v>
      </c>
      <c r="L39" s="56" t="s">
        <v>134</v>
      </c>
      <c r="M39" s="56">
        <f t="shared" si="4"/>
        <v>0.0021296296296296324</v>
      </c>
      <c r="N39" s="50"/>
      <c r="O39" s="50"/>
      <c r="P39" s="50"/>
      <c r="Q39"/>
      <c r="R39" s="101"/>
      <c r="S39" s="152">
        <v>0.5900231481481482</v>
      </c>
      <c r="T39" s="72">
        <v>9</v>
      </c>
      <c r="U39"/>
      <c r="V39"/>
      <c r="W39"/>
      <c r="X39"/>
      <c r="Y39"/>
      <c r="Z39"/>
      <c r="AA39"/>
      <c r="AB39"/>
      <c r="AC39"/>
    </row>
    <row r="40" spans="1:29" s="46" customFormat="1" ht="15">
      <c r="A40" s="53">
        <v>17</v>
      </c>
      <c r="B40" s="53">
        <v>9</v>
      </c>
      <c r="C40" s="53">
        <v>17</v>
      </c>
      <c r="D40" s="126" t="s">
        <v>125</v>
      </c>
      <c r="E40" s="53">
        <v>2003</v>
      </c>
      <c r="F40" s="54" t="s">
        <v>118</v>
      </c>
      <c r="G40" s="56">
        <v>0.578819444444445</v>
      </c>
      <c r="H40" s="60">
        <v>5</v>
      </c>
      <c r="I40" s="60">
        <v>3</v>
      </c>
      <c r="J40" s="53">
        <f t="shared" si="2"/>
        <v>8</v>
      </c>
      <c r="K40" s="56">
        <f t="shared" si="3"/>
        <v>0.014814814814814281</v>
      </c>
      <c r="L40" s="62"/>
      <c r="M40" s="56">
        <f t="shared" si="4"/>
        <v>0.00296296296296243</v>
      </c>
      <c r="N40" s="124"/>
      <c r="O40" s="127"/>
      <c r="P40" s="127"/>
      <c r="Q40" s="7"/>
      <c r="R40" s="18"/>
      <c r="S40" s="153">
        <v>0.5936342592592593</v>
      </c>
      <c r="T40" s="72">
        <v>17</v>
      </c>
      <c r="U40" s="7"/>
      <c r="V40" s="7"/>
      <c r="W40" s="7"/>
      <c r="X40" s="7"/>
      <c r="Y40" s="7"/>
      <c r="Z40" s="7"/>
      <c r="AA40" s="7"/>
      <c r="AB40" s="7"/>
      <c r="AC40" s="7"/>
    </row>
    <row r="41" spans="1:29" s="46" customFormat="1" ht="15">
      <c r="A41" s="53">
        <v>14</v>
      </c>
      <c r="B41" s="53">
        <v>10</v>
      </c>
      <c r="C41" s="53">
        <v>14</v>
      </c>
      <c r="D41" s="72" t="s">
        <v>83</v>
      </c>
      <c r="E41" s="53">
        <v>2002</v>
      </c>
      <c r="F41" s="72" t="s">
        <v>35</v>
      </c>
      <c r="G41" s="56">
        <v>0.577777777777778</v>
      </c>
      <c r="H41" s="53">
        <v>5</v>
      </c>
      <c r="I41" s="53">
        <v>4</v>
      </c>
      <c r="J41" s="53">
        <f t="shared" si="2"/>
        <v>9</v>
      </c>
      <c r="K41" s="56">
        <f t="shared" si="3"/>
        <v>0.014814814814814614</v>
      </c>
      <c r="L41" s="56"/>
      <c r="M41" s="56">
        <f t="shared" si="4"/>
        <v>0.002962962962962763</v>
      </c>
      <c r="N41" s="50"/>
      <c r="O41" s="50"/>
      <c r="P41" s="50"/>
      <c r="Q41"/>
      <c r="R41" s="101"/>
      <c r="S41" s="152">
        <v>0.5925925925925926</v>
      </c>
      <c r="T41" s="72">
        <v>14</v>
      </c>
      <c r="U41"/>
      <c r="V41"/>
      <c r="W41"/>
      <c r="X41"/>
      <c r="Y41"/>
      <c r="Z41"/>
      <c r="AA41"/>
      <c r="AB41"/>
      <c r="AC41"/>
    </row>
    <row r="42" spans="1:20" s="46" customFormat="1" ht="15">
      <c r="A42" s="53">
        <v>19</v>
      </c>
      <c r="B42" s="53">
        <v>11</v>
      </c>
      <c r="C42" s="53">
        <v>19</v>
      </c>
      <c r="D42" s="54" t="s">
        <v>88</v>
      </c>
      <c r="E42" s="53">
        <v>2003</v>
      </c>
      <c r="F42" s="54" t="s">
        <v>32</v>
      </c>
      <c r="G42" s="56">
        <v>0.579513888888889</v>
      </c>
      <c r="H42" s="53">
        <v>5</v>
      </c>
      <c r="I42" s="53">
        <v>2</v>
      </c>
      <c r="J42" s="53">
        <f t="shared" si="2"/>
        <v>7</v>
      </c>
      <c r="K42" s="56">
        <f t="shared" si="3"/>
        <v>0.015069444444444358</v>
      </c>
      <c r="L42" s="56" t="s">
        <v>134</v>
      </c>
      <c r="M42" s="56">
        <f t="shared" si="4"/>
        <v>0.0032175925925925063</v>
      </c>
      <c r="N42" s="56"/>
      <c r="O42" s="56">
        <v>0.5772222222222222</v>
      </c>
      <c r="P42" s="53">
        <v>10</v>
      </c>
      <c r="R42" s="45"/>
      <c r="S42" s="98">
        <v>0.5945833333333334</v>
      </c>
      <c r="T42" s="72">
        <v>19</v>
      </c>
    </row>
    <row r="43" spans="1:29" s="46" customFormat="1" ht="15">
      <c r="A43" s="53">
        <v>12</v>
      </c>
      <c r="B43" s="50"/>
      <c r="C43" s="53">
        <v>12</v>
      </c>
      <c r="D43" s="114" t="s">
        <v>64</v>
      </c>
      <c r="E43" s="53">
        <v>2002</v>
      </c>
      <c r="F43" s="54" t="s">
        <v>32</v>
      </c>
      <c r="G43" s="56">
        <v>0.577083333333334</v>
      </c>
      <c r="H43" s="53"/>
      <c r="I43" s="53"/>
      <c r="J43" s="124"/>
      <c r="K43" s="56" t="s">
        <v>136</v>
      </c>
      <c r="L43" s="56"/>
      <c r="M43" s="53"/>
      <c r="N43" s="50"/>
      <c r="O43" s="50"/>
      <c r="P43" s="50"/>
      <c r="Q43"/>
      <c r="R43" s="101"/>
      <c r="S43" s="152">
        <v>0.8333333333333334</v>
      </c>
      <c r="T43" s="72">
        <v>12</v>
      </c>
      <c r="U43"/>
      <c r="V43"/>
      <c r="W43"/>
      <c r="X43"/>
      <c r="Y43"/>
      <c r="Z43"/>
      <c r="AA43"/>
      <c r="AB43"/>
      <c r="AC43"/>
    </row>
    <row r="44" spans="1:29" s="7" customFormat="1" ht="15">
      <c r="A44" s="53">
        <v>15</v>
      </c>
      <c r="B44" s="50"/>
      <c r="C44" s="53">
        <v>15</v>
      </c>
      <c r="D44" s="52" t="s">
        <v>31</v>
      </c>
      <c r="E44" s="53">
        <v>2002</v>
      </c>
      <c r="F44" s="54" t="s">
        <v>32</v>
      </c>
      <c r="G44" s="56">
        <v>0.578125</v>
      </c>
      <c r="H44" s="53"/>
      <c r="I44" s="53"/>
      <c r="J44" s="124"/>
      <c r="K44" s="56" t="s">
        <v>136</v>
      </c>
      <c r="L44" s="56"/>
      <c r="M44" s="53"/>
      <c r="N44" s="93"/>
      <c r="O44" s="93"/>
      <c r="P44" s="93"/>
      <c r="Q44"/>
      <c r="R44" s="101"/>
      <c r="S44" s="152">
        <v>0.875</v>
      </c>
      <c r="T44" s="72">
        <v>15</v>
      </c>
      <c r="U44"/>
      <c r="V44"/>
      <c r="W44"/>
      <c r="X44"/>
      <c r="Y44"/>
      <c r="Z44"/>
      <c r="AA44"/>
      <c r="AB44"/>
      <c r="AC44"/>
    </row>
    <row r="45" spans="1:29" s="7" customFormat="1" ht="15">
      <c r="A45" s="53">
        <v>18</v>
      </c>
      <c r="B45" s="53"/>
      <c r="C45" s="53">
        <v>18</v>
      </c>
      <c r="D45" s="114" t="s">
        <v>38</v>
      </c>
      <c r="E45" s="53">
        <v>2002</v>
      </c>
      <c r="F45" s="54" t="s">
        <v>32</v>
      </c>
      <c r="G45" s="56">
        <v>0.579166666666667</v>
      </c>
      <c r="H45" s="53"/>
      <c r="I45" s="53"/>
      <c r="J45" s="124"/>
      <c r="K45" s="56" t="s">
        <v>136</v>
      </c>
      <c r="L45" s="56"/>
      <c r="M45" s="56"/>
      <c r="N45" s="83"/>
      <c r="O45" s="83">
        <v>0.5761458333333334</v>
      </c>
      <c r="P45" s="69">
        <v>7</v>
      </c>
      <c r="Q45" s="46"/>
      <c r="R45" s="45"/>
      <c r="S45" s="98">
        <v>0.9166666666666666</v>
      </c>
      <c r="T45" s="72">
        <v>18</v>
      </c>
      <c r="U45" s="46"/>
      <c r="V45" s="46"/>
      <c r="W45" s="46"/>
      <c r="X45" s="46"/>
      <c r="Y45" s="46"/>
      <c r="Z45" s="46"/>
      <c r="AA45" s="46"/>
      <c r="AB45" s="46"/>
      <c r="AC45" s="46"/>
    </row>
    <row r="46" spans="1:20" s="7" customFormat="1" ht="15">
      <c r="A46" s="46"/>
      <c r="B46" s="46" t="s">
        <v>137</v>
      </c>
      <c r="C46" s="46"/>
      <c r="D46" s="150"/>
      <c r="E46" s="69"/>
      <c r="F46" s="79"/>
      <c r="G46" s="36"/>
      <c r="H46" s="27"/>
      <c r="I46" s="27"/>
      <c r="J46" s="27"/>
      <c r="K46" s="29"/>
      <c r="L46" s="29"/>
      <c r="M46" s="9"/>
      <c r="N46" s="9"/>
      <c r="O46" s="28"/>
      <c r="P46" s="28"/>
      <c r="R46" s="18"/>
      <c r="S46" s="12"/>
      <c r="T46" s="145"/>
    </row>
    <row r="47" spans="1:23" s="76" customFormat="1" ht="15.75">
      <c r="A47" s="46"/>
      <c r="B47" s="160" t="s">
        <v>24</v>
      </c>
      <c r="C47" s="160"/>
      <c r="D47" s="160"/>
      <c r="E47" s="160"/>
      <c r="F47" s="73" t="s">
        <v>30</v>
      </c>
      <c r="G47" s="73"/>
      <c r="H47" s="156" t="s">
        <v>68</v>
      </c>
      <c r="I47" s="156"/>
      <c r="J47" s="156"/>
      <c r="K47" s="156"/>
      <c r="L47" s="118"/>
      <c r="M47" s="41"/>
      <c r="N47" s="41"/>
      <c r="R47" s="41"/>
      <c r="S47" s="82"/>
      <c r="T47" s="143"/>
      <c r="W47" s="30"/>
    </row>
    <row r="48" spans="1:23" s="46" customFormat="1" ht="15">
      <c r="A48" s="50" t="s">
        <v>130</v>
      </c>
      <c r="B48" s="50" t="s">
        <v>0</v>
      </c>
      <c r="C48" s="50" t="s">
        <v>26</v>
      </c>
      <c r="D48" s="48" t="s">
        <v>2</v>
      </c>
      <c r="E48" s="49" t="s">
        <v>3</v>
      </c>
      <c r="F48" s="50" t="s">
        <v>4</v>
      </c>
      <c r="G48" s="50" t="s">
        <v>25</v>
      </c>
      <c r="H48" s="50" t="s">
        <v>5</v>
      </c>
      <c r="I48" s="50" t="s">
        <v>5</v>
      </c>
      <c r="J48" s="50" t="s">
        <v>6</v>
      </c>
      <c r="K48" s="51" t="s">
        <v>22</v>
      </c>
      <c r="L48" s="51"/>
      <c r="M48" s="50" t="s">
        <v>20</v>
      </c>
      <c r="N48" s="50"/>
      <c r="O48" s="50" t="s">
        <v>28</v>
      </c>
      <c r="P48" s="50" t="s">
        <v>26</v>
      </c>
      <c r="R48" s="45"/>
      <c r="S48" s="53" t="s">
        <v>28</v>
      </c>
      <c r="T48" s="139"/>
      <c r="W48" s="30"/>
    </row>
    <row r="49" spans="1:20" s="46" customFormat="1" ht="15">
      <c r="A49" s="53">
        <v>24</v>
      </c>
      <c r="B49" s="53">
        <v>1</v>
      </c>
      <c r="C49" s="53">
        <v>24</v>
      </c>
      <c r="D49" s="54" t="s">
        <v>96</v>
      </c>
      <c r="E49" s="61">
        <v>2002</v>
      </c>
      <c r="F49" s="55" t="s">
        <v>85</v>
      </c>
      <c r="G49" s="56">
        <v>0.58125</v>
      </c>
      <c r="H49" s="53">
        <v>3</v>
      </c>
      <c r="I49" s="53">
        <v>4</v>
      </c>
      <c r="J49" s="71">
        <f aca="true" t="shared" si="5" ref="J49:J56">SUM(H49:I49)</f>
        <v>7</v>
      </c>
      <c r="K49" s="56">
        <f aca="true" t="shared" si="6" ref="K49:K56">S49-G49</f>
        <v>0.010879629629629517</v>
      </c>
      <c r="L49" s="56"/>
      <c r="M49" s="56"/>
      <c r="N49" s="56"/>
      <c r="O49" s="119">
        <v>0.5852430555555556</v>
      </c>
      <c r="P49" s="53">
        <v>20</v>
      </c>
      <c r="R49" s="102"/>
      <c r="S49" s="98">
        <v>0.5921296296296296</v>
      </c>
      <c r="T49" s="72">
        <v>24</v>
      </c>
    </row>
    <row r="50" spans="1:20" s="46" customFormat="1" ht="15">
      <c r="A50" s="53">
        <v>26</v>
      </c>
      <c r="B50" s="53">
        <v>2</v>
      </c>
      <c r="C50" s="53">
        <v>26</v>
      </c>
      <c r="D50" s="54" t="s">
        <v>62</v>
      </c>
      <c r="E50" s="53">
        <v>2003</v>
      </c>
      <c r="F50" s="54" t="s">
        <v>32</v>
      </c>
      <c r="G50" s="56">
        <v>0.581944444444444</v>
      </c>
      <c r="H50" s="53">
        <v>2</v>
      </c>
      <c r="I50" s="53">
        <v>3</v>
      </c>
      <c r="J50" s="71">
        <f t="shared" si="5"/>
        <v>5</v>
      </c>
      <c r="K50" s="56">
        <f t="shared" si="6"/>
        <v>0.011400462962963376</v>
      </c>
      <c r="L50" s="56"/>
      <c r="M50" s="56">
        <f>K50-"0:15:40"</f>
        <v>0.0005208333333337461</v>
      </c>
      <c r="N50" s="56"/>
      <c r="O50" s="98"/>
      <c r="P50" s="53"/>
      <c r="R50" s="102"/>
      <c r="S50" s="98">
        <v>0.5933449074074074</v>
      </c>
      <c r="T50" s="72">
        <v>26</v>
      </c>
    </row>
    <row r="51" spans="1:20" s="46" customFormat="1" ht="15">
      <c r="A51" s="53">
        <v>27</v>
      </c>
      <c r="B51" s="53">
        <v>3</v>
      </c>
      <c r="C51" s="53">
        <v>27</v>
      </c>
      <c r="D51" s="54" t="s">
        <v>94</v>
      </c>
      <c r="E51" s="53">
        <v>2002</v>
      </c>
      <c r="F51" s="55" t="s">
        <v>85</v>
      </c>
      <c r="G51" s="56">
        <v>0.582291666666666</v>
      </c>
      <c r="H51" s="53">
        <v>3</v>
      </c>
      <c r="I51" s="53">
        <v>3</v>
      </c>
      <c r="J51" s="71">
        <f t="shared" si="5"/>
        <v>6</v>
      </c>
      <c r="K51" s="56">
        <f t="shared" si="6"/>
        <v>0.011597222222222925</v>
      </c>
      <c r="L51" s="56" t="s">
        <v>134</v>
      </c>
      <c r="M51" s="56">
        <f aca="true" t="shared" si="7" ref="M51:M56">K51-"0:15:40"</f>
        <v>0.0007175925925932952</v>
      </c>
      <c r="N51" s="56"/>
      <c r="O51" s="98">
        <v>0.5780555555555555</v>
      </c>
      <c r="P51" s="53">
        <v>13</v>
      </c>
      <c r="R51" s="45"/>
      <c r="S51" s="98">
        <v>0.5938888888888889</v>
      </c>
      <c r="T51" s="72">
        <v>27</v>
      </c>
    </row>
    <row r="52" spans="1:20" s="46" customFormat="1" ht="15">
      <c r="A52" s="53">
        <v>28</v>
      </c>
      <c r="B52" s="53">
        <v>4</v>
      </c>
      <c r="C52" s="53">
        <v>28</v>
      </c>
      <c r="D52" s="54" t="s">
        <v>93</v>
      </c>
      <c r="E52" s="53">
        <v>2002</v>
      </c>
      <c r="F52" s="55" t="s">
        <v>85</v>
      </c>
      <c r="G52" s="56">
        <v>0.582638888888889</v>
      </c>
      <c r="H52" s="53">
        <v>4</v>
      </c>
      <c r="I52" s="53">
        <v>5</v>
      </c>
      <c r="J52" s="71">
        <f t="shared" si="5"/>
        <v>9</v>
      </c>
      <c r="K52" s="56">
        <f t="shared" si="6"/>
        <v>0.01243055555555539</v>
      </c>
      <c r="L52" s="56"/>
      <c r="M52" s="56">
        <f t="shared" si="7"/>
        <v>0.0015509259259257595</v>
      </c>
      <c r="N52" s="56"/>
      <c r="O52" s="98"/>
      <c r="P52" s="53"/>
      <c r="R52" s="102"/>
      <c r="S52" s="98">
        <v>0.5950694444444444</v>
      </c>
      <c r="T52" s="72">
        <v>28</v>
      </c>
    </row>
    <row r="53" spans="1:20" s="46" customFormat="1" ht="15">
      <c r="A53" s="53">
        <v>1</v>
      </c>
      <c r="B53" s="53">
        <v>5</v>
      </c>
      <c r="C53" s="53">
        <v>31</v>
      </c>
      <c r="D53" s="54" t="s">
        <v>61</v>
      </c>
      <c r="E53" s="53">
        <v>2003</v>
      </c>
      <c r="F53" s="72" t="s">
        <v>49</v>
      </c>
      <c r="G53" s="56">
        <v>0.583680555555555</v>
      </c>
      <c r="H53" s="53">
        <v>3</v>
      </c>
      <c r="I53" s="53">
        <v>3</v>
      </c>
      <c r="J53" s="71">
        <f t="shared" si="5"/>
        <v>6</v>
      </c>
      <c r="K53" s="56">
        <f t="shared" si="6"/>
        <v>0.012557870370370927</v>
      </c>
      <c r="L53" s="56"/>
      <c r="M53" s="56">
        <f t="shared" si="7"/>
        <v>0.0016782407407412974</v>
      </c>
      <c r="N53" s="56"/>
      <c r="O53" s="98"/>
      <c r="P53" s="53"/>
      <c r="R53" s="102"/>
      <c r="S53" s="98">
        <v>0.5962384259259259</v>
      </c>
      <c r="T53" s="72">
        <v>31</v>
      </c>
    </row>
    <row r="54" spans="1:20" s="46" customFormat="1" ht="15">
      <c r="A54" s="53">
        <v>29</v>
      </c>
      <c r="B54" s="53">
        <v>6</v>
      </c>
      <c r="C54" s="53">
        <v>29</v>
      </c>
      <c r="D54" s="54" t="s">
        <v>34</v>
      </c>
      <c r="E54" s="61">
        <v>2002</v>
      </c>
      <c r="F54" s="55" t="s">
        <v>35</v>
      </c>
      <c r="G54" s="56">
        <v>0.582986111111111</v>
      </c>
      <c r="H54" s="53">
        <v>2</v>
      </c>
      <c r="I54" s="53">
        <v>4</v>
      </c>
      <c r="J54" s="71">
        <f t="shared" si="5"/>
        <v>6</v>
      </c>
      <c r="K54" s="56">
        <f t="shared" si="6"/>
        <v>0.013113425925926125</v>
      </c>
      <c r="L54" s="56"/>
      <c r="M54" s="56">
        <f t="shared" si="7"/>
        <v>0.0022337962962964957</v>
      </c>
      <c r="N54" s="56"/>
      <c r="O54" s="98">
        <v>0.5795023148148148</v>
      </c>
      <c r="P54" s="53">
        <v>17</v>
      </c>
      <c r="R54" s="102"/>
      <c r="S54" s="98">
        <v>0.5960995370370371</v>
      </c>
      <c r="T54" s="72">
        <v>29</v>
      </c>
    </row>
    <row r="55" spans="1:20" s="46" customFormat="1" ht="15">
      <c r="A55" s="53">
        <v>23</v>
      </c>
      <c r="B55" s="53">
        <v>7</v>
      </c>
      <c r="C55" s="53">
        <v>23</v>
      </c>
      <c r="D55" s="54" t="s">
        <v>124</v>
      </c>
      <c r="E55" s="53">
        <v>2003</v>
      </c>
      <c r="F55" s="54" t="s">
        <v>118</v>
      </c>
      <c r="G55" s="56">
        <v>0.5809027777777778</v>
      </c>
      <c r="H55" s="53">
        <v>4</v>
      </c>
      <c r="I55" s="53">
        <v>4</v>
      </c>
      <c r="J55" s="71">
        <f t="shared" si="5"/>
        <v>8</v>
      </c>
      <c r="K55" s="56">
        <f t="shared" si="6"/>
        <v>0.013541666666666674</v>
      </c>
      <c r="L55" s="56"/>
      <c r="M55" s="56">
        <f t="shared" si="7"/>
        <v>0.0026620370370370443</v>
      </c>
      <c r="N55" s="56"/>
      <c r="O55" s="98"/>
      <c r="P55" s="53"/>
      <c r="R55" s="102"/>
      <c r="S55" s="98">
        <v>0.5944444444444444</v>
      </c>
      <c r="T55" s="72">
        <v>23</v>
      </c>
    </row>
    <row r="56" spans="1:20" s="46" customFormat="1" ht="15">
      <c r="A56" s="53">
        <v>22</v>
      </c>
      <c r="B56" s="53">
        <v>8</v>
      </c>
      <c r="C56" s="53">
        <v>22</v>
      </c>
      <c r="D56" s="54" t="s">
        <v>95</v>
      </c>
      <c r="E56" s="61">
        <v>2002</v>
      </c>
      <c r="F56" s="66" t="s">
        <v>85</v>
      </c>
      <c r="G56" s="56">
        <v>0.5805555555555556</v>
      </c>
      <c r="H56" s="53">
        <v>4</v>
      </c>
      <c r="I56" s="53">
        <v>5</v>
      </c>
      <c r="J56" s="71">
        <f t="shared" si="5"/>
        <v>9</v>
      </c>
      <c r="K56" s="56">
        <f t="shared" si="6"/>
        <v>0.013703703703703662</v>
      </c>
      <c r="L56" s="56" t="s">
        <v>135</v>
      </c>
      <c r="M56" s="56">
        <f t="shared" si="7"/>
        <v>0.0028240740740740327</v>
      </c>
      <c r="N56" s="56"/>
      <c r="O56" s="98">
        <v>0.5812152777777778</v>
      </c>
      <c r="P56" s="53">
        <v>16</v>
      </c>
      <c r="R56" s="102"/>
      <c r="S56" s="98">
        <v>0.5942592592592593</v>
      </c>
      <c r="T56" s="72">
        <v>22</v>
      </c>
    </row>
    <row r="57" spans="1:20" s="46" customFormat="1" ht="15">
      <c r="A57" s="53">
        <v>25</v>
      </c>
      <c r="B57" s="53"/>
      <c r="C57" s="53">
        <v>25</v>
      </c>
      <c r="D57" s="54" t="s">
        <v>60</v>
      </c>
      <c r="E57" s="53">
        <v>2003</v>
      </c>
      <c r="F57" s="72" t="s">
        <v>49</v>
      </c>
      <c r="G57" s="56">
        <v>0.581597222222222</v>
      </c>
      <c r="H57" s="53"/>
      <c r="I57" s="53"/>
      <c r="J57" s="71"/>
      <c r="K57" s="56" t="s">
        <v>136</v>
      </c>
      <c r="L57" s="56"/>
      <c r="M57" s="56"/>
      <c r="N57" s="56"/>
      <c r="O57" s="98">
        <v>0.5769444444444444</v>
      </c>
      <c r="P57" s="53">
        <v>14</v>
      </c>
      <c r="R57" s="102"/>
      <c r="S57" s="98">
        <v>0.8333333333333334</v>
      </c>
      <c r="T57" s="72">
        <v>25</v>
      </c>
    </row>
    <row r="58" spans="1:20" s="46" customFormat="1" ht="15">
      <c r="A58" s="53">
        <v>30</v>
      </c>
      <c r="B58" s="53"/>
      <c r="C58" s="53">
        <v>30</v>
      </c>
      <c r="D58" s="123" t="s">
        <v>92</v>
      </c>
      <c r="E58" s="53">
        <v>2003</v>
      </c>
      <c r="F58" s="55" t="s">
        <v>85</v>
      </c>
      <c r="G58" s="56">
        <v>0.583333333333333</v>
      </c>
      <c r="H58" s="53"/>
      <c r="I58" s="53"/>
      <c r="J58" s="71"/>
      <c r="K58" s="56" t="s">
        <v>136</v>
      </c>
      <c r="L58" s="56"/>
      <c r="M58" s="56"/>
      <c r="N58" s="83"/>
      <c r="O58" s="105"/>
      <c r="P58" s="69"/>
      <c r="R58" s="102"/>
      <c r="S58" s="98">
        <v>0.875</v>
      </c>
      <c r="T58" s="72">
        <v>30</v>
      </c>
    </row>
    <row r="59" spans="2:20" s="46" customFormat="1" ht="15">
      <c r="B59" s="69"/>
      <c r="C59" s="69"/>
      <c r="D59" s="79"/>
      <c r="E59" s="69"/>
      <c r="F59" s="79"/>
      <c r="G59" s="83"/>
      <c r="H59" s="69"/>
      <c r="I59" s="69"/>
      <c r="J59" s="125"/>
      <c r="K59" s="83"/>
      <c r="L59" s="83"/>
      <c r="M59" s="83"/>
      <c r="N59" s="83"/>
      <c r="O59" s="105"/>
      <c r="P59" s="69"/>
      <c r="R59" s="102"/>
      <c r="S59" s="79"/>
      <c r="T59" s="139"/>
    </row>
    <row r="60" spans="2:20" s="46" customFormat="1" ht="15">
      <c r="B60" s="69"/>
      <c r="C60" s="69"/>
      <c r="D60" s="79"/>
      <c r="E60" s="69"/>
      <c r="F60" s="79"/>
      <c r="G60" s="83" t="s">
        <v>132</v>
      </c>
      <c r="H60" s="69"/>
      <c r="I60" s="69"/>
      <c r="J60" s="125"/>
      <c r="K60" s="83"/>
      <c r="L60" s="83"/>
      <c r="M60" s="83"/>
      <c r="N60" s="83"/>
      <c r="O60" s="105"/>
      <c r="P60" s="69"/>
      <c r="R60" s="102"/>
      <c r="S60" s="79"/>
      <c r="T60" s="139"/>
    </row>
    <row r="61" spans="2:20" s="46" customFormat="1" ht="15.75">
      <c r="B61" s="94" t="s">
        <v>10</v>
      </c>
      <c r="C61" s="94"/>
      <c r="D61" s="162"/>
      <c r="E61" s="162"/>
      <c r="F61" s="73" t="s">
        <v>30</v>
      </c>
      <c r="G61" s="74"/>
      <c r="H61" s="75" t="s">
        <v>69</v>
      </c>
      <c r="I61" s="75"/>
      <c r="J61" s="75"/>
      <c r="K61" s="16"/>
      <c r="L61" s="16"/>
      <c r="M61" s="1"/>
      <c r="N61" s="1"/>
      <c r="O61" s="105"/>
      <c r="P61" s="69"/>
      <c r="R61" s="102"/>
      <c r="S61" s="79"/>
      <c r="T61" s="139"/>
    </row>
    <row r="62" spans="2:20" s="46" customFormat="1" ht="15">
      <c r="B62" s="50" t="s">
        <v>0</v>
      </c>
      <c r="C62" s="50" t="s">
        <v>26</v>
      </c>
      <c r="D62" s="48" t="s">
        <v>2</v>
      </c>
      <c r="E62" s="50" t="s">
        <v>3</v>
      </c>
      <c r="F62" s="50" t="s">
        <v>4</v>
      </c>
      <c r="G62" s="50" t="s">
        <v>25</v>
      </c>
      <c r="H62" s="50" t="s">
        <v>5</v>
      </c>
      <c r="I62" s="50" t="s">
        <v>7</v>
      </c>
      <c r="J62" s="50" t="s">
        <v>6</v>
      </c>
      <c r="K62" s="51" t="s">
        <v>22</v>
      </c>
      <c r="L62" s="51"/>
      <c r="M62" s="50" t="s">
        <v>20</v>
      </c>
      <c r="N62" s="50"/>
      <c r="O62" s="50" t="s">
        <v>28</v>
      </c>
      <c r="P62" s="50" t="s">
        <v>26</v>
      </c>
      <c r="R62" s="102"/>
      <c r="S62" s="53" t="s">
        <v>28</v>
      </c>
      <c r="T62" s="139"/>
    </row>
    <row r="63" spans="2:20" s="46" customFormat="1" ht="15">
      <c r="B63" s="53">
        <v>1</v>
      </c>
      <c r="C63" s="53">
        <v>35</v>
      </c>
      <c r="D63" s="54" t="s">
        <v>36</v>
      </c>
      <c r="E63" s="53">
        <v>2000</v>
      </c>
      <c r="F63" s="55" t="s">
        <v>32</v>
      </c>
      <c r="G63" s="56">
        <v>0.589236111111111</v>
      </c>
      <c r="H63" s="53">
        <v>2</v>
      </c>
      <c r="I63" s="53">
        <v>4</v>
      </c>
      <c r="J63" s="53">
        <f>SUM(H63:I63)</f>
        <v>6</v>
      </c>
      <c r="K63" s="56">
        <f>S63-G63</f>
        <v>0.011087962962963105</v>
      </c>
      <c r="L63" s="56"/>
      <c r="M63" s="56"/>
      <c r="N63" s="56"/>
      <c r="O63" s="98">
        <v>0.5874421296296296</v>
      </c>
      <c r="P63" s="53">
        <v>22</v>
      </c>
      <c r="R63" s="102"/>
      <c r="S63" s="98">
        <v>0.6003240740740741</v>
      </c>
      <c r="T63" s="72">
        <v>35</v>
      </c>
    </row>
    <row r="64" spans="2:20" s="46" customFormat="1" ht="15">
      <c r="B64" s="53">
        <v>2</v>
      </c>
      <c r="C64" s="53">
        <v>33</v>
      </c>
      <c r="D64" s="54" t="s">
        <v>39</v>
      </c>
      <c r="E64" s="53">
        <v>2001</v>
      </c>
      <c r="F64" s="54" t="s">
        <v>35</v>
      </c>
      <c r="G64" s="56">
        <v>0.5885416666666666</v>
      </c>
      <c r="H64" s="53">
        <v>3</v>
      </c>
      <c r="I64" s="53">
        <v>4</v>
      </c>
      <c r="J64" s="53">
        <f>SUM(H64:I64)</f>
        <v>7</v>
      </c>
      <c r="K64" s="56">
        <f>S64-G64</f>
        <v>0.011909722222222197</v>
      </c>
      <c r="L64" s="56"/>
      <c r="M64" s="56">
        <f>K64-"0:15:58"</f>
        <v>0.0008217592592592322</v>
      </c>
      <c r="N64" s="56"/>
      <c r="O64" s="98">
        <v>0.5875578703703704</v>
      </c>
      <c r="P64" s="53">
        <v>26</v>
      </c>
      <c r="R64" s="102"/>
      <c r="S64" s="98">
        <v>0.6004513888888888</v>
      </c>
      <c r="T64" s="72">
        <v>33</v>
      </c>
    </row>
    <row r="65" spans="2:20" s="46" customFormat="1" ht="15">
      <c r="B65" s="53">
        <v>3</v>
      </c>
      <c r="C65" s="53">
        <v>34</v>
      </c>
      <c r="D65" s="72" t="s">
        <v>97</v>
      </c>
      <c r="E65" s="53">
        <v>2000</v>
      </c>
      <c r="F65" s="55" t="s">
        <v>58</v>
      </c>
      <c r="G65" s="56">
        <v>0.588888888888889</v>
      </c>
      <c r="H65" s="53">
        <v>4</v>
      </c>
      <c r="I65" s="53">
        <v>5</v>
      </c>
      <c r="J65" s="53">
        <f>SUM(H65:I65)</f>
        <v>9</v>
      </c>
      <c r="K65" s="56">
        <f>S65-G65</f>
        <v>0.012673611111110983</v>
      </c>
      <c r="L65" s="56"/>
      <c r="M65" s="56">
        <f>K65-"0:15:58"</f>
        <v>0.0015856481481480184</v>
      </c>
      <c r="N65" s="56"/>
      <c r="O65" s="98">
        <v>0.5843402777777778</v>
      </c>
      <c r="P65" s="53">
        <v>24</v>
      </c>
      <c r="R65" s="102"/>
      <c r="S65" s="98">
        <v>0.6015625</v>
      </c>
      <c r="T65" s="72">
        <v>34</v>
      </c>
    </row>
    <row r="66" spans="2:20" s="46" customFormat="1" ht="15">
      <c r="B66" s="53">
        <v>4</v>
      </c>
      <c r="C66" s="53">
        <v>32</v>
      </c>
      <c r="D66" s="54" t="s">
        <v>37</v>
      </c>
      <c r="E66" s="53">
        <v>2000</v>
      </c>
      <c r="F66" s="55" t="s">
        <v>32</v>
      </c>
      <c r="G66" s="56">
        <v>0.5881944444444445</v>
      </c>
      <c r="H66" s="53">
        <v>3</v>
      </c>
      <c r="I66" s="53">
        <v>3</v>
      </c>
      <c r="J66" s="53">
        <f>SUM(H66:I66)</f>
        <v>6</v>
      </c>
      <c r="K66" s="56">
        <f>S66-G66</f>
        <v>0.01504629629629628</v>
      </c>
      <c r="L66" s="56"/>
      <c r="M66" s="56">
        <f>K66-"0:15:58"</f>
        <v>0.0039583333333333155</v>
      </c>
      <c r="N66" s="56"/>
      <c r="O66" s="98">
        <v>0.5875</v>
      </c>
      <c r="P66" s="53">
        <v>23</v>
      </c>
      <c r="R66" s="102"/>
      <c r="S66" s="98">
        <v>0.6032407407407407</v>
      </c>
      <c r="T66" s="72">
        <v>32</v>
      </c>
    </row>
    <row r="67" spans="2:20" s="46" customFormat="1" ht="15">
      <c r="B67" s="53"/>
      <c r="C67" s="53">
        <v>36</v>
      </c>
      <c r="D67" s="52" t="s">
        <v>67</v>
      </c>
      <c r="E67" s="53">
        <v>2000</v>
      </c>
      <c r="F67" s="55" t="s">
        <v>58</v>
      </c>
      <c r="G67" s="56">
        <v>0.589583333333333</v>
      </c>
      <c r="H67" s="53"/>
      <c r="I67" s="53"/>
      <c r="J67" s="53"/>
      <c r="K67" s="56" t="s">
        <v>136</v>
      </c>
      <c r="L67" s="56"/>
      <c r="M67" s="56"/>
      <c r="N67" s="56"/>
      <c r="O67" s="98">
        <v>0.5846990740740741</v>
      </c>
      <c r="P67" s="53">
        <v>21</v>
      </c>
      <c r="R67" s="102"/>
      <c r="S67" s="54"/>
      <c r="T67" s="72">
        <v>36</v>
      </c>
    </row>
    <row r="68" spans="2:20" s="46" customFormat="1" ht="15">
      <c r="B68" s="103"/>
      <c r="C68" s="103"/>
      <c r="D68" s="103"/>
      <c r="E68" s="79"/>
      <c r="F68" s="92"/>
      <c r="G68" s="69"/>
      <c r="H68" s="69"/>
      <c r="I68" s="69"/>
      <c r="J68" s="69"/>
      <c r="K68" s="83"/>
      <c r="L68" s="83"/>
      <c r="M68" s="83"/>
      <c r="N68" s="83"/>
      <c r="O68" s="105"/>
      <c r="P68" s="69"/>
      <c r="R68" s="102"/>
      <c r="S68" s="79"/>
      <c r="T68" s="139"/>
    </row>
    <row r="69" spans="2:20" s="46" customFormat="1" ht="15">
      <c r="B69" s="44"/>
      <c r="C69" s="44"/>
      <c r="D69" s="44"/>
      <c r="E69" s="79"/>
      <c r="F69" s="92"/>
      <c r="G69" s="69"/>
      <c r="H69" s="69"/>
      <c r="I69" s="69"/>
      <c r="J69" s="69"/>
      <c r="K69" s="83"/>
      <c r="L69" s="83"/>
      <c r="M69" s="83"/>
      <c r="N69" s="83"/>
      <c r="O69" s="105"/>
      <c r="P69" s="69"/>
      <c r="R69" s="102"/>
      <c r="S69" s="79"/>
      <c r="T69" s="139"/>
    </row>
    <row r="70" spans="2:20" s="46" customFormat="1" ht="15.75">
      <c r="B70" s="94" t="s">
        <v>12</v>
      </c>
      <c r="C70" s="94"/>
      <c r="D70" s="160"/>
      <c r="E70" s="160"/>
      <c r="F70" s="73" t="s">
        <v>30</v>
      </c>
      <c r="G70" s="74"/>
      <c r="H70" s="75" t="s">
        <v>69</v>
      </c>
      <c r="I70" s="75"/>
      <c r="J70" s="75"/>
      <c r="K70" s="16"/>
      <c r="L70" s="16"/>
      <c r="M70" s="81"/>
      <c r="N70" s="81"/>
      <c r="O70" s="105"/>
      <c r="P70" s="69"/>
      <c r="R70" s="102"/>
      <c r="S70" s="79"/>
      <c r="T70" s="139"/>
    </row>
    <row r="71" spans="2:20" s="46" customFormat="1" ht="15">
      <c r="B71" s="50" t="s">
        <v>0</v>
      </c>
      <c r="C71" s="50" t="s">
        <v>26</v>
      </c>
      <c r="D71" s="48" t="s">
        <v>2</v>
      </c>
      <c r="E71" s="49" t="s">
        <v>8</v>
      </c>
      <c r="F71" s="50" t="s">
        <v>4</v>
      </c>
      <c r="G71" s="50" t="s">
        <v>25</v>
      </c>
      <c r="H71" s="50" t="s">
        <v>5</v>
      </c>
      <c r="I71" s="50" t="s">
        <v>7</v>
      </c>
      <c r="J71" s="50" t="s">
        <v>6</v>
      </c>
      <c r="K71" s="51" t="s">
        <v>22</v>
      </c>
      <c r="L71" s="51"/>
      <c r="M71" s="50" t="s">
        <v>20</v>
      </c>
      <c r="N71" s="50"/>
      <c r="O71" s="50" t="s">
        <v>28</v>
      </c>
      <c r="P71" s="50" t="s">
        <v>26</v>
      </c>
      <c r="R71" s="102"/>
      <c r="S71" s="53" t="s">
        <v>28</v>
      </c>
      <c r="T71" s="139"/>
    </row>
    <row r="72" spans="2:20" s="46" customFormat="1" ht="15">
      <c r="B72" s="53">
        <v>1</v>
      </c>
      <c r="C72" s="53">
        <v>42</v>
      </c>
      <c r="D72" s="54" t="s">
        <v>48</v>
      </c>
      <c r="E72" s="53">
        <v>1999</v>
      </c>
      <c r="F72" s="54" t="s">
        <v>49</v>
      </c>
      <c r="G72" s="56">
        <v>0.591666666666667</v>
      </c>
      <c r="H72" s="53">
        <v>2</v>
      </c>
      <c r="I72" s="53">
        <v>0</v>
      </c>
      <c r="J72" s="53">
        <f aca="true" t="shared" si="8" ref="J72:J77">SUM(H72:I72)</f>
        <v>2</v>
      </c>
      <c r="K72" s="56">
        <f aca="true" t="shared" si="9" ref="K72:K77">S72-G72</f>
        <v>0.011400462962962599</v>
      </c>
      <c r="L72" s="51"/>
      <c r="M72" s="50"/>
      <c r="N72" s="50"/>
      <c r="O72" s="50"/>
      <c r="P72" s="50"/>
      <c r="R72" s="102"/>
      <c r="S72" s="98">
        <v>0.6030671296296296</v>
      </c>
      <c r="T72" s="72">
        <v>42</v>
      </c>
    </row>
    <row r="73" spans="2:20" s="46" customFormat="1" ht="15">
      <c r="B73" s="53">
        <v>2</v>
      </c>
      <c r="C73" s="53">
        <v>39</v>
      </c>
      <c r="D73" s="72" t="s">
        <v>50</v>
      </c>
      <c r="E73" s="53">
        <v>1998</v>
      </c>
      <c r="F73" s="54" t="s">
        <v>51</v>
      </c>
      <c r="G73" s="56">
        <v>0.590625</v>
      </c>
      <c r="H73" s="53">
        <v>3</v>
      </c>
      <c r="I73" s="53">
        <v>1</v>
      </c>
      <c r="J73" s="53">
        <f t="shared" si="8"/>
        <v>4</v>
      </c>
      <c r="K73" s="56">
        <f t="shared" si="9"/>
        <v>0.011412037037037082</v>
      </c>
      <c r="L73" s="51"/>
      <c r="M73" s="56">
        <f>K73-"0:16:25"</f>
        <v>1.1574074074116938E-05</v>
      </c>
      <c r="N73" s="50"/>
      <c r="O73" s="50"/>
      <c r="P73" s="50"/>
      <c r="R73" s="102"/>
      <c r="S73" s="98">
        <v>0.602037037037037</v>
      </c>
      <c r="T73" s="72">
        <v>39</v>
      </c>
    </row>
    <row r="74" spans="2:20" s="46" customFormat="1" ht="15">
      <c r="B74" s="53">
        <v>3</v>
      </c>
      <c r="C74" s="53">
        <v>40</v>
      </c>
      <c r="D74" s="72" t="s">
        <v>99</v>
      </c>
      <c r="E74" s="53">
        <v>1998</v>
      </c>
      <c r="F74" s="55" t="s">
        <v>58</v>
      </c>
      <c r="G74" s="56">
        <v>0.590972222222222</v>
      </c>
      <c r="H74" s="53">
        <v>1</v>
      </c>
      <c r="I74" s="53">
        <v>2</v>
      </c>
      <c r="J74" s="53">
        <f t="shared" si="8"/>
        <v>3</v>
      </c>
      <c r="K74" s="56">
        <f t="shared" si="9"/>
        <v>0.01188657407407423</v>
      </c>
      <c r="L74" s="51"/>
      <c r="M74" s="56">
        <f>K74-"0:16:25"</f>
        <v>0.00048611111111126516</v>
      </c>
      <c r="N74" s="50"/>
      <c r="O74" s="50"/>
      <c r="P74" s="50"/>
      <c r="R74" s="102"/>
      <c r="S74" s="98">
        <v>0.6028587962962962</v>
      </c>
      <c r="T74" s="72">
        <v>40</v>
      </c>
    </row>
    <row r="75" spans="2:20" s="46" customFormat="1" ht="15">
      <c r="B75" s="53">
        <v>4</v>
      </c>
      <c r="C75" s="53">
        <v>38</v>
      </c>
      <c r="D75" s="72" t="s">
        <v>100</v>
      </c>
      <c r="E75" s="53">
        <v>1998</v>
      </c>
      <c r="F75" s="55" t="s">
        <v>58</v>
      </c>
      <c r="G75" s="56">
        <v>0.5902777777777778</v>
      </c>
      <c r="H75" s="53">
        <v>2</v>
      </c>
      <c r="I75" s="53">
        <v>2</v>
      </c>
      <c r="J75" s="53">
        <f t="shared" si="8"/>
        <v>4</v>
      </c>
      <c r="K75" s="56">
        <f t="shared" si="9"/>
        <v>0.012037037037037068</v>
      </c>
      <c r="L75" s="56"/>
      <c r="M75" s="56">
        <f>K75-"0:16:25"</f>
        <v>0.0006365740740741036</v>
      </c>
      <c r="N75" s="62"/>
      <c r="O75" s="98">
        <v>0.5867592592592593</v>
      </c>
      <c r="P75" s="53">
        <v>27</v>
      </c>
      <c r="R75" s="45"/>
      <c r="S75" s="98">
        <v>0.6023148148148149</v>
      </c>
      <c r="T75" s="72">
        <v>38</v>
      </c>
    </row>
    <row r="76" spans="2:20" s="46" customFormat="1" ht="15">
      <c r="B76" s="53">
        <v>5</v>
      </c>
      <c r="C76" s="53">
        <v>41</v>
      </c>
      <c r="D76" s="72" t="s">
        <v>46</v>
      </c>
      <c r="E76" s="53">
        <v>1998</v>
      </c>
      <c r="F76" s="55" t="s">
        <v>47</v>
      </c>
      <c r="G76" s="56">
        <v>0.591319444444445</v>
      </c>
      <c r="H76" s="53">
        <v>1</v>
      </c>
      <c r="I76" s="53">
        <v>5</v>
      </c>
      <c r="J76" s="53">
        <f t="shared" si="8"/>
        <v>6</v>
      </c>
      <c r="K76" s="56">
        <f t="shared" si="9"/>
        <v>0.012557870370369817</v>
      </c>
      <c r="L76" s="56"/>
      <c r="M76" s="56">
        <f>K76-"0:16:25"</f>
        <v>0.0011574074074068522</v>
      </c>
      <c r="N76" s="62"/>
      <c r="O76" s="98">
        <v>0.5892476851851852</v>
      </c>
      <c r="P76" s="53">
        <v>29</v>
      </c>
      <c r="R76" s="45"/>
      <c r="S76" s="98">
        <v>0.6038773148148148</v>
      </c>
      <c r="T76" s="72">
        <v>41</v>
      </c>
    </row>
    <row r="77" spans="2:20" s="46" customFormat="1" ht="15">
      <c r="B77" s="53">
        <v>6</v>
      </c>
      <c r="C77" s="53">
        <v>37</v>
      </c>
      <c r="D77" s="58" t="s">
        <v>98</v>
      </c>
      <c r="E77" s="80">
        <v>1999</v>
      </c>
      <c r="F77" s="54" t="s">
        <v>49</v>
      </c>
      <c r="G77" s="56">
        <v>0.5899305555555555</v>
      </c>
      <c r="H77" s="53">
        <v>4</v>
      </c>
      <c r="I77" s="53">
        <v>5</v>
      </c>
      <c r="J77" s="53">
        <f t="shared" si="8"/>
        <v>9</v>
      </c>
      <c r="K77" s="56">
        <f t="shared" si="9"/>
        <v>0.01446759259259267</v>
      </c>
      <c r="L77" s="51"/>
      <c r="M77" s="56">
        <f>K77-"0:16:25"</f>
        <v>0.003067129629629706</v>
      </c>
      <c r="N77" s="50"/>
      <c r="O77" s="50"/>
      <c r="P77" s="50"/>
      <c r="R77" s="102"/>
      <c r="S77" s="98">
        <v>0.6043981481481482</v>
      </c>
      <c r="T77" s="72">
        <v>37</v>
      </c>
    </row>
    <row r="78" spans="2:20" s="46" customFormat="1" ht="15">
      <c r="B78" s="67"/>
      <c r="C78" s="69"/>
      <c r="D78" s="90"/>
      <c r="E78" s="69"/>
      <c r="F78" s="66"/>
      <c r="G78" s="83"/>
      <c r="H78" s="69"/>
      <c r="I78" s="69"/>
      <c r="J78" s="69"/>
      <c r="K78" s="83"/>
      <c r="L78" s="83"/>
      <c r="M78" s="68"/>
      <c r="N78" s="68"/>
      <c r="O78" s="105"/>
      <c r="P78" s="69"/>
      <c r="R78" s="45"/>
      <c r="S78" s="54"/>
      <c r="T78" s="139"/>
    </row>
    <row r="79" spans="2:20" s="46" customFormat="1" ht="15">
      <c r="B79" s="67"/>
      <c r="C79" s="69"/>
      <c r="D79" s="129"/>
      <c r="E79" s="69"/>
      <c r="F79" s="66"/>
      <c r="G79" s="83"/>
      <c r="H79" s="69"/>
      <c r="I79" s="69"/>
      <c r="J79" s="69"/>
      <c r="K79" s="83"/>
      <c r="L79" s="83"/>
      <c r="M79" s="68"/>
      <c r="N79" s="68"/>
      <c r="O79" s="105"/>
      <c r="P79" s="69"/>
      <c r="R79" s="45"/>
      <c r="S79" s="54"/>
      <c r="T79" s="139"/>
    </row>
    <row r="80" spans="2:20" s="46" customFormat="1" ht="15">
      <c r="B80" s="69"/>
      <c r="C80" s="69"/>
      <c r="D80" s="129"/>
      <c r="E80" s="69"/>
      <c r="F80" s="66"/>
      <c r="G80" s="91"/>
      <c r="H80" s="69"/>
      <c r="I80" s="69"/>
      <c r="J80" s="69"/>
      <c r="K80" s="83"/>
      <c r="L80" s="83"/>
      <c r="M80" s="68"/>
      <c r="N80" s="68"/>
      <c r="O80" s="105"/>
      <c r="P80" s="69"/>
      <c r="R80" s="45"/>
      <c r="S80" s="54"/>
      <c r="T80" s="139"/>
    </row>
    <row r="81" spans="2:20" s="46" customFormat="1" ht="15">
      <c r="B81" s="69"/>
      <c r="C81" s="69"/>
      <c r="D81" s="129"/>
      <c r="E81" s="69"/>
      <c r="F81" s="66"/>
      <c r="G81" s="91"/>
      <c r="H81" s="69"/>
      <c r="I81" s="69"/>
      <c r="J81" s="69"/>
      <c r="K81" s="83"/>
      <c r="L81" s="83"/>
      <c r="M81" s="68"/>
      <c r="N81" s="68"/>
      <c r="O81" s="105"/>
      <c r="P81" s="69"/>
      <c r="R81" s="45"/>
      <c r="S81" s="54"/>
      <c r="T81" s="139"/>
    </row>
    <row r="82" spans="2:20" s="46" customFormat="1" ht="15.75">
      <c r="B82" s="93" t="s">
        <v>9</v>
      </c>
      <c r="C82" s="69"/>
      <c r="D82" s="160"/>
      <c r="E82" s="160"/>
      <c r="F82" s="73" t="s">
        <v>30</v>
      </c>
      <c r="G82" s="73"/>
      <c r="H82" s="156" t="s">
        <v>68</v>
      </c>
      <c r="I82" s="156"/>
      <c r="J82" s="156"/>
      <c r="K82" s="156"/>
      <c r="L82" s="118"/>
      <c r="M82" s="81"/>
      <c r="N82" s="68"/>
      <c r="O82" s="105"/>
      <c r="P82" s="69"/>
      <c r="R82" s="45"/>
      <c r="S82" s="54"/>
      <c r="T82" s="139"/>
    </row>
    <row r="83" spans="2:20" s="46" customFormat="1" ht="15">
      <c r="B83" s="50" t="s">
        <v>0</v>
      </c>
      <c r="C83" s="50" t="s">
        <v>26</v>
      </c>
      <c r="D83" s="48" t="s">
        <v>2</v>
      </c>
      <c r="E83" s="49" t="s">
        <v>8</v>
      </c>
      <c r="F83" s="50" t="s">
        <v>4</v>
      </c>
      <c r="G83" s="50" t="s">
        <v>25</v>
      </c>
      <c r="H83" s="50" t="s">
        <v>5</v>
      </c>
      <c r="I83" s="50" t="s">
        <v>7</v>
      </c>
      <c r="J83" s="50" t="s">
        <v>6</v>
      </c>
      <c r="K83" s="51" t="s">
        <v>22</v>
      </c>
      <c r="L83" s="51"/>
      <c r="M83" s="50" t="s">
        <v>20</v>
      </c>
      <c r="N83" s="68"/>
      <c r="O83" s="105"/>
      <c r="P83" s="69"/>
      <c r="R83" s="45"/>
      <c r="S83" s="53" t="s">
        <v>28</v>
      </c>
      <c r="T83" s="139"/>
    </row>
    <row r="84" spans="2:20" s="46" customFormat="1" ht="15">
      <c r="B84" s="53">
        <v>1</v>
      </c>
      <c r="C84" s="53">
        <v>49</v>
      </c>
      <c r="D84" s="54" t="s">
        <v>103</v>
      </c>
      <c r="E84" s="53">
        <v>1965</v>
      </c>
      <c r="F84" s="54" t="s">
        <v>106</v>
      </c>
      <c r="G84" s="56">
        <v>0.594097222222222</v>
      </c>
      <c r="H84" s="53">
        <v>2</v>
      </c>
      <c r="I84" s="53">
        <v>1</v>
      </c>
      <c r="J84" s="53">
        <f>SUM(H84:I84)</f>
        <v>3</v>
      </c>
      <c r="K84" s="56">
        <f>S84-G84</f>
        <v>0.0065740740740741765</v>
      </c>
      <c r="L84" s="56"/>
      <c r="M84" s="56"/>
      <c r="N84" s="68"/>
      <c r="O84" s="105"/>
      <c r="P84" s="69"/>
      <c r="R84" s="45"/>
      <c r="S84" s="98">
        <v>0.6006712962962962</v>
      </c>
      <c r="T84" s="72">
        <v>49</v>
      </c>
    </row>
    <row r="85" spans="2:20" s="46" customFormat="1" ht="15">
      <c r="B85" s="53">
        <v>2</v>
      </c>
      <c r="C85" s="53">
        <v>47</v>
      </c>
      <c r="D85" s="58" t="s">
        <v>42</v>
      </c>
      <c r="E85" s="53">
        <v>1965</v>
      </c>
      <c r="F85" s="58" t="s">
        <v>106</v>
      </c>
      <c r="G85" s="56">
        <v>0.5934027777777778</v>
      </c>
      <c r="H85" s="53">
        <v>3</v>
      </c>
      <c r="I85" s="53">
        <v>2</v>
      </c>
      <c r="J85" s="53">
        <f>SUM(H85:I85)</f>
        <v>5</v>
      </c>
      <c r="K85" s="56">
        <f>S85-G85</f>
        <v>0.006909722222222192</v>
      </c>
      <c r="L85" s="56"/>
      <c r="M85" s="56">
        <f>K85-"0:09:28"</f>
        <v>0.0003356481481481188</v>
      </c>
      <c r="N85" s="68"/>
      <c r="O85" s="105"/>
      <c r="P85" s="69"/>
      <c r="R85" s="45"/>
      <c r="S85" s="98">
        <v>0.6003125</v>
      </c>
      <c r="T85" s="72">
        <v>47</v>
      </c>
    </row>
    <row r="86" spans="2:20" s="46" customFormat="1" ht="15">
      <c r="B86" s="53">
        <v>3</v>
      </c>
      <c r="C86" s="53">
        <v>48</v>
      </c>
      <c r="D86" s="77" t="s">
        <v>43</v>
      </c>
      <c r="E86" s="53">
        <v>1964</v>
      </c>
      <c r="F86" s="55" t="s">
        <v>41</v>
      </c>
      <c r="G86" s="56">
        <v>0.59375</v>
      </c>
      <c r="H86" s="53">
        <v>4</v>
      </c>
      <c r="I86" s="53">
        <v>5</v>
      </c>
      <c r="J86" s="53">
        <f>SUM(H86:I86)</f>
        <v>9</v>
      </c>
      <c r="K86" s="56">
        <f>S86-G86</f>
        <v>0.011249999999999982</v>
      </c>
      <c r="L86" s="56"/>
      <c r="M86" s="56">
        <f>K86-"0:09:28"</f>
        <v>0.004675925925925909</v>
      </c>
      <c r="N86" s="68"/>
      <c r="O86" s="105"/>
      <c r="P86" s="69"/>
      <c r="R86" s="45"/>
      <c r="S86" s="98">
        <v>0.605</v>
      </c>
      <c r="T86" s="72">
        <v>48</v>
      </c>
    </row>
    <row r="87" spans="2:20" s="46" customFormat="1" ht="15">
      <c r="B87" s="53">
        <v>4</v>
      </c>
      <c r="C87" s="53">
        <v>46</v>
      </c>
      <c r="D87" s="52" t="s">
        <v>126</v>
      </c>
      <c r="E87" s="61">
        <v>1961</v>
      </c>
      <c r="F87" s="155" t="s">
        <v>118</v>
      </c>
      <c r="G87" s="56">
        <v>0.5930555555555556</v>
      </c>
      <c r="H87" s="53">
        <v>3</v>
      </c>
      <c r="I87" s="53">
        <v>4</v>
      </c>
      <c r="J87" s="53">
        <f>SUM(H87:I87)</f>
        <v>7</v>
      </c>
      <c r="K87" s="56">
        <f>S87-G87</f>
        <v>0.013483796296296258</v>
      </c>
      <c r="L87" s="51"/>
      <c r="M87" s="56">
        <f>K87-"0:09:28"</f>
        <v>0.006909722222222184</v>
      </c>
      <c r="N87" s="68"/>
      <c r="O87" s="105"/>
      <c r="P87" s="69"/>
      <c r="R87" s="45"/>
      <c r="S87" s="98">
        <v>0.6065393518518518</v>
      </c>
      <c r="T87" s="72">
        <v>46</v>
      </c>
    </row>
    <row r="88" spans="2:20" s="46" customFormat="1" ht="15">
      <c r="B88" s="69"/>
      <c r="C88" s="69"/>
      <c r="D88" s="79"/>
      <c r="E88" s="69"/>
      <c r="F88" s="79"/>
      <c r="G88" s="83"/>
      <c r="H88" s="69"/>
      <c r="I88" s="69"/>
      <c r="J88" s="69"/>
      <c r="K88" s="83"/>
      <c r="L88" s="83"/>
      <c r="M88" s="83"/>
      <c r="N88" s="68"/>
      <c r="O88" s="105"/>
      <c r="P88" s="69"/>
      <c r="R88" s="45"/>
      <c r="S88" s="54"/>
      <c r="T88" s="139"/>
    </row>
    <row r="89" spans="2:20" s="46" customFormat="1" ht="15">
      <c r="B89" s="69"/>
      <c r="C89" s="69"/>
      <c r="D89" s="129"/>
      <c r="E89" s="69"/>
      <c r="F89" s="66"/>
      <c r="G89" s="91"/>
      <c r="H89" s="69"/>
      <c r="I89" s="69"/>
      <c r="J89" s="69"/>
      <c r="K89" s="83"/>
      <c r="L89" s="83"/>
      <c r="M89" s="68"/>
      <c r="N89" s="68"/>
      <c r="O89" s="105"/>
      <c r="P89" s="69"/>
      <c r="R89" s="45"/>
      <c r="S89" s="54"/>
      <c r="T89" s="139"/>
    </row>
    <row r="90" spans="2:20" s="46" customFormat="1" ht="15.75">
      <c r="B90" s="93" t="s">
        <v>73</v>
      </c>
      <c r="C90" s="69"/>
      <c r="D90" s="160"/>
      <c r="E90" s="160"/>
      <c r="F90" s="73" t="s">
        <v>30</v>
      </c>
      <c r="G90" s="73"/>
      <c r="H90" s="164" t="s">
        <v>68</v>
      </c>
      <c r="I90" s="164"/>
      <c r="J90" s="164"/>
      <c r="K90" s="164"/>
      <c r="L90" s="118"/>
      <c r="M90" s="81"/>
      <c r="N90" s="68"/>
      <c r="O90" s="105"/>
      <c r="P90" s="69"/>
      <c r="R90" s="45"/>
      <c r="S90" s="54"/>
      <c r="T90" s="139"/>
    </row>
    <row r="91" spans="2:20" s="46" customFormat="1" ht="15">
      <c r="B91" s="50" t="s">
        <v>0</v>
      </c>
      <c r="C91" s="50" t="s">
        <v>26</v>
      </c>
      <c r="D91" s="48" t="s">
        <v>2</v>
      </c>
      <c r="E91" s="49" t="s">
        <v>8</v>
      </c>
      <c r="F91" s="50" t="s">
        <v>4</v>
      </c>
      <c r="G91" s="50" t="s">
        <v>25</v>
      </c>
      <c r="H91" s="53" t="s">
        <v>5</v>
      </c>
      <c r="I91" s="53" t="s">
        <v>7</v>
      </c>
      <c r="J91" s="53" t="s">
        <v>6</v>
      </c>
      <c r="K91" s="56" t="s">
        <v>22</v>
      </c>
      <c r="L91" s="51"/>
      <c r="M91" s="50" t="s">
        <v>20</v>
      </c>
      <c r="N91" s="68"/>
      <c r="O91" s="105"/>
      <c r="P91" s="69"/>
      <c r="R91" s="45"/>
      <c r="S91" s="53" t="s">
        <v>28</v>
      </c>
      <c r="T91" s="139"/>
    </row>
    <row r="92" spans="2:20" s="46" customFormat="1" ht="15">
      <c r="B92" s="53">
        <v>1</v>
      </c>
      <c r="C92" s="53">
        <v>50</v>
      </c>
      <c r="D92" s="54" t="s">
        <v>101</v>
      </c>
      <c r="E92" s="53">
        <v>1975</v>
      </c>
      <c r="F92" s="55" t="s">
        <v>102</v>
      </c>
      <c r="G92" s="56">
        <v>0.5944444444444444</v>
      </c>
      <c r="H92" s="53">
        <v>1</v>
      </c>
      <c r="I92" s="53">
        <v>3</v>
      </c>
      <c r="J92" s="53">
        <f>SUM(H92:I92)</f>
        <v>4</v>
      </c>
      <c r="K92" s="56">
        <f>S92-G92</f>
        <v>0.01115740740740745</v>
      </c>
      <c r="L92" s="56"/>
      <c r="M92" s="56"/>
      <c r="N92" s="68"/>
      <c r="O92" s="105"/>
      <c r="P92" s="69"/>
      <c r="R92" s="45"/>
      <c r="S92" s="98">
        <v>0.6056018518518519</v>
      </c>
      <c r="T92" s="72">
        <v>50</v>
      </c>
    </row>
    <row r="93" spans="2:20" s="46" customFormat="1" ht="15">
      <c r="B93" s="60">
        <v>2</v>
      </c>
      <c r="C93" s="53">
        <v>51</v>
      </c>
      <c r="D93" s="52" t="s">
        <v>127</v>
      </c>
      <c r="E93" s="53">
        <v>1973</v>
      </c>
      <c r="F93" s="52" t="s">
        <v>118</v>
      </c>
      <c r="G93" s="56">
        <v>0.5947916666666667</v>
      </c>
      <c r="H93" s="53">
        <v>2</v>
      </c>
      <c r="I93" s="53">
        <v>3</v>
      </c>
      <c r="J93" s="53">
        <f>SUM(H93:I93)</f>
        <v>5</v>
      </c>
      <c r="K93" s="56">
        <f>S93-G93</f>
        <v>0.011863425925925819</v>
      </c>
      <c r="L93" s="56"/>
      <c r="M93" s="62">
        <f>K93-K92</f>
        <v>0.0007060185185183698</v>
      </c>
      <c r="N93" s="68"/>
      <c r="O93" s="105"/>
      <c r="P93" s="69"/>
      <c r="R93" s="45"/>
      <c r="S93" s="98">
        <v>0.6066550925925925</v>
      </c>
      <c r="T93" s="72">
        <v>51</v>
      </c>
    </row>
    <row r="94" spans="2:20" s="46" customFormat="1" ht="15">
      <c r="B94" s="67"/>
      <c r="C94" s="69"/>
      <c r="D94" s="90"/>
      <c r="E94" s="69"/>
      <c r="F94" s="66"/>
      <c r="G94" s="83"/>
      <c r="H94" s="69"/>
      <c r="I94" s="69"/>
      <c r="J94" s="69"/>
      <c r="K94" s="83"/>
      <c r="L94" s="83"/>
      <c r="M94" s="68"/>
      <c r="N94" s="68"/>
      <c r="O94" s="105"/>
      <c r="P94" s="69"/>
      <c r="R94" s="45"/>
      <c r="S94" s="54"/>
      <c r="T94" s="129"/>
    </row>
    <row r="95" spans="2:20" s="46" customFormat="1" ht="15">
      <c r="B95" s="67"/>
      <c r="C95" s="69"/>
      <c r="D95" s="129"/>
      <c r="E95" s="69"/>
      <c r="F95" s="66"/>
      <c r="G95" s="83"/>
      <c r="H95" s="69"/>
      <c r="I95" s="69"/>
      <c r="J95" s="69"/>
      <c r="K95" s="83"/>
      <c r="L95" s="83"/>
      <c r="M95" s="68"/>
      <c r="N95" s="68"/>
      <c r="O95" s="105"/>
      <c r="P95" s="69"/>
      <c r="R95" s="45"/>
      <c r="S95" s="54"/>
      <c r="T95" s="129"/>
    </row>
    <row r="96" spans="2:20" s="46" customFormat="1" ht="15">
      <c r="B96" s="69"/>
      <c r="C96" s="69"/>
      <c r="D96" s="90"/>
      <c r="E96" s="69"/>
      <c r="F96" s="90"/>
      <c r="G96" s="83"/>
      <c r="H96" s="93"/>
      <c r="I96" s="93"/>
      <c r="J96" s="93"/>
      <c r="K96" s="96"/>
      <c r="L96" s="96"/>
      <c r="M96" s="93"/>
      <c r="N96" s="93"/>
      <c r="P96" s="69"/>
      <c r="R96" s="45"/>
      <c r="S96" s="54"/>
      <c r="T96" s="129"/>
    </row>
    <row r="97" spans="1:20" s="7" customFormat="1" ht="15.75">
      <c r="A97" s="46"/>
      <c r="B97" s="94" t="s">
        <v>17</v>
      </c>
      <c r="C97" s="46"/>
      <c r="D97" s="160"/>
      <c r="E97" s="160"/>
      <c r="F97" s="73" t="s">
        <v>30</v>
      </c>
      <c r="G97" s="73"/>
      <c r="H97" s="156" t="s">
        <v>68</v>
      </c>
      <c r="I97" s="156"/>
      <c r="J97" s="156"/>
      <c r="K97" s="156"/>
      <c r="L97" s="118"/>
      <c r="M97" s="41"/>
      <c r="N97" s="41"/>
      <c r="O97" s="104"/>
      <c r="P97" s="46"/>
      <c r="Q97" s="28"/>
      <c r="R97" s="29"/>
      <c r="S97" s="121"/>
      <c r="T97" s="139"/>
    </row>
    <row r="98" spans="1:20" s="7" customFormat="1" ht="15">
      <c r="A98" s="46"/>
      <c r="B98" s="50" t="s">
        <v>0</v>
      </c>
      <c r="C98" s="50" t="s">
        <v>26</v>
      </c>
      <c r="D98" s="86" t="s">
        <v>2</v>
      </c>
      <c r="E98" s="49" t="s">
        <v>8</v>
      </c>
      <c r="F98" s="50" t="s">
        <v>4</v>
      </c>
      <c r="G98" s="50" t="s">
        <v>25</v>
      </c>
      <c r="H98" s="50" t="s">
        <v>5</v>
      </c>
      <c r="I98" s="50" t="s">
        <v>7</v>
      </c>
      <c r="J98" s="50" t="s">
        <v>6</v>
      </c>
      <c r="K98" s="51" t="s">
        <v>22</v>
      </c>
      <c r="L98" s="51"/>
      <c r="M98" s="50" t="s">
        <v>20</v>
      </c>
      <c r="N98" s="50"/>
      <c r="O98" s="109" t="s">
        <v>28</v>
      </c>
      <c r="P98" s="50" t="s">
        <v>26</v>
      </c>
      <c r="Q98" s="28"/>
      <c r="R98" s="29"/>
      <c r="S98" s="124" t="s">
        <v>28</v>
      </c>
      <c r="T98" s="70" t="s">
        <v>26</v>
      </c>
    </row>
    <row r="99" spans="2:20" s="46" customFormat="1" ht="15">
      <c r="B99" s="53">
        <v>1</v>
      </c>
      <c r="C99" s="53">
        <v>53</v>
      </c>
      <c r="D99" s="54" t="s">
        <v>44</v>
      </c>
      <c r="E99" s="53">
        <v>1980</v>
      </c>
      <c r="F99" s="55" t="s">
        <v>41</v>
      </c>
      <c r="G99" s="56">
        <v>0.595486111111111</v>
      </c>
      <c r="H99" s="53">
        <v>2</v>
      </c>
      <c r="I99" s="53">
        <v>0</v>
      </c>
      <c r="J99" s="53">
        <f>SUM(H99:I99)</f>
        <v>2</v>
      </c>
      <c r="K99" s="56">
        <f>S99-G99</f>
        <v>0.010289351851851869</v>
      </c>
      <c r="L99" s="56"/>
      <c r="M99" s="56"/>
      <c r="N99" s="56"/>
      <c r="O99" s="62"/>
      <c r="P99" s="53"/>
      <c r="Q99" s="63"/>
      <c r="R99" s="68"/>
      <c r="S99" s="98">
        <v>0.6057754629629629</v>
      </c>
      <c r="T99" s="72">
        <v>53</v>
      </c>
    </row>
    <row r="100" spans="2:20" s="46" customFormat="1" ht="15">
      <c r="B100" s="53">
        <v>2</v>
      </c>
      <c r="C100" s="53">
        <v>54</v>
      </c>
      <c r="D100" s="54" t="s">
        <v>105</v>
      </c>
      <c r="E100" s="53">
        <v>1979</v>
      </c>
      <c r="F100" s="54" t="s">
        <v>106</v>
      </c>
      <c r="G100" s="56">
        <v>0.595833333333333</v>
      </c>
      <c r="H100" s="53">
        <v>2</v>
      </c>
      <c r="I100" s="53">
        <v>2</v>
      </c>
      <c r="J100" s="53">
        <f>SUM(H100:I100)</f>
        <v>4</v>
      </c>
      <c r="K100" s="56">
        <f>S100-G100</f>
        <v>0.011111111111111405</v>
      </c>
      <c r="L100" s="56"/>
      <c r="M100" s="56">
        <f>K100-"0:14:49"</f>
        <v>0.0008217592592595531</v>
      </c>
      <c r="N100" s="56"/>
      <c r="O100" s="62"/>
      <c r="P100" s="53"/>
      <c r="Q100" s="63"/>
      <c r="R100" s="68"/>
      <c r="S100" s="98">
        <v>0.6069444444444444</v>
      </c>
      <c r="T100" s="72">
        <v>54</v>
      </c>
    </row>
    <row r="101" spans="2:20" s="46" customFormat="1" ht="15">
      <c r="B101" s="53">
        <v>3</v>
      </c>
      <c r="C101" s="53">
        <v>52</v>
      </c>
      <c r="D101" s="54" t="s">
        <v>104</v>
      </c>
      <c r="E101" s="80">
        <v>1975</v>
      </c>
      <c r="F101" s="154" t="s">
        <v>45</v>
      </c>
      <c r="G101" s="56">
        <v>0.5951388888888889</v>
      </c>
      <c r="H101" s="53">
        <v>2</v>
      </c>
      <c r="I101" s="53">
        <v>2</v>
      </c>
      <c r="J101" s="53">
        <f>SUM(H101:I101)</f>
        <v>4</v>
      </c>
      <c r="K101" s="56">
        <f>S101-G101</f>
        <v>0.01128472222222221</v>
      </c>
      <c r="L101" s="56"/>
      <c r="M101" s="56">
        <f>K101-"0:14:49"</f>
        <v>0.0009953703703703583</v>
      </c>
      <c r="N101" s="56"/>
      <c r="O101" s="62"/>
      <c r="P101" s="53"/>
      <c r="Q101" s="63"/>
      <c r="R101" s="68"/>
      <c r="S101" s="98">
        <v>0.6064236111111111</v>
      </c>
      <c r="T101" s="72">
        <v>52</v>
      </c>
    </row>
    <row r="102" spans="2:20" s="46" customFormat="1" ht="15">
      <c r="B102" s="69"/>
      <c r="C102" s="69"/>
      <c r="D102" s="79"/>
      <c r="E102" s="69"/>
      <c r="F102" s="66"/>
      <c r="G102" s="83"/>
      <c r="H102" s="69"/>
      <c r="I102" s="69"/>
      <c r="J102" s="69"/>
      <c r="K102" s="83"/>
      <c r="L102" s="83"/>
      <c r="M102" s="83"/>
      <c r="N102" s="83"/>
      <c r="O102" s="68"/>
      <c r="P102" s="69"/>
      <c r="Q102" s="63"/>
      <c r="R102" s="68"/>
      <c r="S102" s="54"/>
      <c r="T102" s="129"/>
    </row>
    <row r="103" spans="2:20" s="46" customFormat="1" ht="15">
      <c r="B103" s="69"/>
      <c r="C103" s="69"/>
      <c r="D103" s="79"/>
      <c r="E103" s="69"/>
      <c r="F103" s="66"/>
      <c r="G103" s="83" t="s">
        <v>131</v>
      </c>
      <c r="H103" s="69"/>
      <c r="I103" s="69"/>
      <c r="J103" s="69"/>
      <c r="K103" s="83"/>
      <c r="L103" s="83"/>
      <c r="M103" s="83"/>
      <c r="N103" s="83"/>
      <c r="O103" s="68"/>
      <c r="P103" s="69"/>
      <c r="Q103" s="63"/>
      <c r="R103" s="68"/>
      <c r="S103" s="54"/>
      <c r="T103" s="129"/>
    </row>
    <row r="104" spans="1:20" s="7" customFormat="1" ht="15.75">
      <c r="A104" s="46"/>
      <c r="B104" s="94" t="s">
        <v>11</v>
      </c>
      <c r="C104" s="94"/>
      <c r="D104" s="160"/>
      <c r="E104" s="160"/>
      <c r="F104" s="73" t="s">
        <v>70</v>
      </c>
      <c r="G104" s="74"/>
      <c r="H104" s="75" t="s">
        <v>69</v>
      </c>
      <c r="I104" s="75"/>
      <c r="J104" s="75"/>
      <c r="K104" s="78"/>
      <c r="L104" s="78"/>
      <c r="M104" s="41"/>
      <c r="N104" s="41"/>
      <c r="O104" s="104"/>
      <c r="P104" s="94"/>
      <c r="Q104" s="28"/>
      <c r="R104" s="29"/>
      <c r="S104" s="121"/>
      <c r="T104" s="95"/>
    </row>
    <row r="105" spans="1:20" s="7" customFormat="1" ht="15">
      <c r="A105" s="46"/>
      <c r="B105" s="50" t="s">
        <v>0</v>
      </c>
      <c r="C105" s="50" t="s">
        <v>26</v>
      </c>
      <c r="D105" s="48" t="s">
        <v>2</v>
      </c>
      <c r="E105" s="49" t="s">
        <v>3</v>
      </c>
      <c r="F105" s="50" t="s">
        <v>4</v>
      </c>
      <c r="G105" s="50" t="s">
        <v>25</v>
      </c>
      <c r="H105" s="50" t="s">
        <v>5</v>
      </c>
      <c r="I105" s="50" t="s">
        <v>7</v>
      </c>
      <c r="J105" s="50" t="s">
        <v>6</v>
      </c>
      <c r="K105" s="51" t="s">
        <v>22</v>
      </c>
      <c r="L105" s="51"/>
      <c r="M105" s="50" t="s">
        <v>20</v>
      </c>
      <c r="N105" s="50"/>
      <c r="O105" s="108" t="s">
        <v>28</v>
      </c>
      <c r="P105" s="50" t="s">
        <v>26</v>
      </c>
      <c r="Q105" s="28"/>
      <c r="R105" s="29"/>
      <c r="S105" s="124" t="s">
        <v>28</v>
      </c>
      <c r="T105" s="70" t="s">
        <v>26</v>
      </c>
    </row>
    <row r="106" spans="2:20" s="46" customFormat="1" ht="15">
      <c r="B106" s="53">
        <v>1</v>
      </c>
      <c r="C106" s="53">
        <v>63</v>
      </c>
      <c r="D106" s="128" t="s">
        <v>40</v>
      </c>
      <c r="E106" s="53">
        <v>2001</v>
      </c>
      <c r="F106" s="57" t="s">
        <v>81</v>
      </c>
      <c r="G106" s="56">
        <v>0.601736111111111</v>
      </c>
      <c r="H106" s="53">
        <v>3</v>
      </c>
      <c r="I106" s="53">
        <v>3</v>
      </c>
      <c r="J106" s="53">
        <f aca="true" t="shared" si="10" ref="J106:J116">SUM(H106:I106)</f>
        <v>6</v>
      </c>
      <c r="K106" s="56">
        <f aca="true" t="shared" si="11" ref="K106:K116">S106-G106</f>
        <v>0.014247685185185266</v>
      </c>
      <c r="L106" s="56"/>
      <c r="M106" s="62"/>
      <c r="N106" s="62"/>
      <c r="O106" s="97"/>
      <c r="P106" s="53"/>
      <c r="Q106" s="63"/>
      <c r="R106" s="68"/>
      <c r="S106" s="98">
        <v>0.6159837962962963</v>
      </c>
      <c r="T106" s="72">
        <v>63</v>
      </c>
    </row>
    <row r="107" spans="2:20" s="46" customFormat="1" ht="15">
      <c r="B107" s="53">
        <v>2</v>
      </c>
      <c r="C107" s="53">
        <v>56</v>
      </c>
      <c r="D107" s="79" t="s">
        <v>108</v>
      </c>
      <c r="E107" s="61">
        <v>2001</v>
      </c>
      <c r="F107" s="55" t="s">
        <v>58</v>
      </c>
      <c r="G107" s="56">
        <v>0.5993055555555555</v>
      </c>
      <c r="H107" s="53">
        <v>4</v>
      </c>
      <c r="I107" s="53">
        <v>3</v>
      </c>
      <c r="J107" s="53">
        <f t="shared" si="10"/>
        <v>7</v>
      </c>
      <c r="K107" s="56">
        <f t="shared" si="11"/>
        <v>0.014363425925925877</v>
      </c>
      <c r="L107" s="56"/>
      <c r="M107" s="62">
        <f>K107-"0:20:31"</f>
        <v>0.00011574074074069234</v>
      </c>
      <c r="N107" s="62"/>
      <c r="O107" s="97"/>
      <c r="P107" s="53"/>
      <c r="Q107" s="63"/>
      <c r="R107" s="68"/>
      <c r="S107" s="98">
        <v>0.6136689814814814</v>
      </c>
      <c r="T107" s="72">
        <v>56</v>
      </c>
    </row>
    <row r="108" spans="2:20" s="46" customFormat="1" ht="15">
      <c r="B108" s="53">
        <v>3</v>
      </c>
      <c r="C108" s="53">
        <v>65</v>
      </c>
      <c r="D108" s="128" t="s">
        <v>110</v>
      </c>
      <c r="E108" s="53">
        <v>2000</v>
      </c>
      <c r="F108" s="55" t="s">
        <v>45</v>
      </c>
      <c r="G108" s="56">
        <v>0.602430555555555</v>
      </c>
      <c r="H108" s="53">
        <v>2</v>
      </c>
      <c r="I108" s="53">
        <v>5</v>
      </c>
      <c r="J108" s="53">
        <f t="shared" si="10"/>
        <v>7</v>
      </c>
      <c r="K108" s="56">
        <f t="shared" si="11"/>
        <v>0.014803240740741241</v>
      </c>
      <c r="L108" s="56"/>
      <c r="M108" s="62">
        <f aca="true" t="shared" si="12" ref="M108:M116">K108-"0:20:31"</f>
        <v>0.000555555555556057</v>
      </c>
      <c r="N108" s="62"/>
      <c r="O108" s="97"/>
      <c r="P108" s="53"/>
      <c r="Q108" s="63"/>
      <c r="R108" s="68"/>
      <c r="S108" s="98">
        <v>0.6172337962962963</v>
      </c>
      <c r="T108" s="72">
        <v>65</v>
      </c>
    </row>
    <row r="109" spans="2:20" s="46" customFormat="1" ht="15">
      <c r="B109" s="53">
        <v>4</v>
      </c>
      <c r="C109" s="53">
        <v>61</v>
      </c>
      <c r="D109" s="128" t="s">
        <v>65</v>
      </c>
      <c r="E109" s="53">
        <v>2001</v>
      </c>
      <c r="F109" s="55" t="s">
        <v>32</v>
      </c>
      <c r="G109" s="56">
        <v>0.601041666666666</v>
      </c>
      <c r="H109" s="53">
        <v>1</v>
      </c>
      <c r="I109" s="53">
        <v>4</v>
      </c>
      <c r="J109" s="53">
        <f t="shared" si="10"/>
        <v>5</v>
      </c>
      <c r="K109" s="56">
        <f t="shared" si="11"/>
        <v>0.01512731481481544</v>
      </c>
      <c r="L109" s="56"/>
      <c r="M109" s="62">
        <f t="shared" si="12"/>
        <v>0.0008796296296302557</v>
      </c>
      <c r="N109" s="62"/>
      <c r="O109" s="97"/>
      <c r="P109" s="53"/>
      <c r="Q109" s="63"/>
      <c r="R109" s="68"/>
      <c r="S109" s="98">
        <v>0.6161689814814815</v>
      </c>
      <c r="T109" s="72">
        <v>61</v>
      </c>
    </row>
    <row r="110" spans="2:20" s="46" customFormat="1" ht="15">
      <c r="B110" s="53">
        <v>5</v>
      </c>
      <c r="C110" s="53">
        <v>62</v>
      </c>
      <c r="D110" s="54" t="s">
        <v>107</v>
      </c>
      <c r="E110" s="61">
        <v>2001</v>
      </c>
      <c r="F110" s="55" t="s">
        <v>58</v>
      </c>
      <c r="G110" s="56">
        <v>0.601388888888889</v>
      </c>
      <c r="H110" s="53">
        <v>2</v>
      </c>
      <c r="I110" s="53">
        <v>4</v>
      </c>
      <c r="J110" s="53">
        <f t="shared" si="10"/>
        <v>6</v>
      </c>
      <c r="K110" s="56">
        <f t="shared" si="11"/>
        <v>0.015335648148148029</v>
      </c>
      <c r="L110" s="56"/>
      <c r="M110" s="62">
        <f t="shared" si="12"/>
        <v>0.0010879629629628445</v>
      </c>
      <c r="N110" s="62"/>
      <c r="O110" s="97"/>
      <c r="P110" s="53"/>
      <c r="Q110" s="63"/>
      <c r="R110" s="68"/>
      <c r="S110" s="98">
        <v>0.616724537037037</v>
      </c>
      <c r="T110" s="72">
        <v>62</v>
      </c>
    </row>
    <row r="111" spans="2:20" s="46" customFormat="1" ht="15">
      <c r="B111" s="53">
        <v>6</v>
      </c>
      <c r="C111" s="53">
        <v>57</v>
      </c>
      <c r="D111" s="54" t="s">
        <v>120</v>
      </c>
      <c r="E111" s="53">
        <v>2001</v>
      </c>
      <c r="F111" s="54" t="s">
        <v>118</v>
      </c>
      <c r="G111" s="56">
        <v>0.599652777777778</v>
      </c>
      <c r="H111" s="53">
        <v>3</v>
      </c>
      <c r="I111" s="53">
        <v>5</v>
      </c>
      <c r="J111" s="53">
        <f t="shared" si="10"/>
        <v>8</v>
      </c>
      <c r="K111" s="56">
        <f t="shared" si="11"/>
        <v>0.015624999999999778</v>
      </c>
      <c r="L111" s="56"/>
      <c r="M111" s="62">
        <f t="shared" si="12"/>
        <v>0.0013773148148145935</v>
      </c>
      <c r="N111" s="62"/>
      <c r="O111" s="97"/>
      <c r="P111" s="53"/>
      <c r="Q111" s="63"/>
      <c r="R111" s="68"/>
      <c r="S111" s="98">
        <v>0.6152777777777778</v>
      </c>
      <c r="T111" s="72">
        <v>57</v>
      </c>
    </row>
    <row r="112" spans="2:20" s="46" customFormat="1" ht="15">
      <c r="B112" s="53">
        <v>7</v>
      </c>
      <c r="C112" s="53">
        <v>55</v>
      </c>
      <c r="D112" s="54" t="s">
        <v>121</v>
      </c>
      <c r="E112" s="53">
        <v>2001</v>
      </c>
      <c r="F112" s="54" t="s">
        <v>118</v>
      </c>
      <c r="G112" s="56">
        <v>0.5989583333333334</v>
      </c>
      <c r="H112" s="53">
        <v>3</v>
      </c>
      <c r="I112" s="53">
        <v>5</v>
      </c>
      <c r="J112" s="53">
        <f t="shared" si="10"/>
        <v>8</v>
      </c>
      <c r="K112" s="56">
        <f t="shared" si="11"/>
        <v>0.015960648148148127</v>
      </c>
      <c r="L112" s="56"/>
      <c r="M112" s="62">
        <f t="shared" si="12"/>
        <v>0.0017129629629629422</v>
      </c>
      <c r="N112" s="62"/>
      <c r="O112" s="97"/>
      <c r="P112" s="53"/>
      <c r="Q112" s="63"/>
      <c r="R112" s="68"/>
      <c r="S112" s="98">
        <v>0.6149189814814815</v>
      </c>
      <c r="T112" s="72">
        <v>55</v>
      </c>
    </row>
    <row r="113" spans="2:20" s="46" customFormat="1" ht="15">
      <c r="B113" s="53">
        <v>8</v>
      </c>
      <c r="C113" s="53">
        <v>59</v>
      </c>
      <c r="D113" s="54" t="s">
        <v>66</v>
      </c>
      <c r="E113" s="53">
        <v>2001</v>
      </c>
      <c r="F113" s="55" t="s">
        <v>32</v>
      </c>
      <c r="G113" s="56">
        <v>0.600347222222222</v>
      </c>
      <c r="H113" s="53">
        <v>4</v>
      </c>
      <c r="I113" s="53">
        <v>5</v>
      </c>
      <c r="J113" s="53">
        <f t="shared" si="10"/>
        <v>9</v>
      </c>
      <c r="K113" s="56">
        <f t="shared" si="11"/>
        <v>0.01609953703703726</v>
      </c>
      <c r="L113" s="56"/>
      <c r="M113" s="62">
        <f t="shared" si="12"/>
        <v>0.0018518518518520748</v>
      </c>
      <c r="N113" s="62"/>
      <c r="O113" s="97"/>
      <c r="P113" s="53"/>
      <c r="Q113" s="63"/>
      <c r="R113" s="68"/>
      <c r="S113" s="98">
        <v>0.6164467592592593</v>
      </c>
      <c r="T113" s="72">
        <v>59</v>
      </c>
    </row>
    <row r="114" spans="2:20" s="46" customFormat="1" ht="15">
      <c r="B114" s="53">
        <v>9</v>
      </c>
      <c r="C114" s="53">
        <v>60</v>
      </c>
      <c r="D114" s="54" t="s">
        <v>111</v>
      </c>
      <c r="E114" s="61">
        <v>2000</v>
      </c>
      <c r="F114" s="55" t="s">
        <v>58</v>
      </c>
      <c r="G114" s="56">
        <v>0.600694444444444</v>
      </c>
      <c r="H114" s="53">
        <v>2</v>
      </c>
      <c r="I114" s="53">
        <v>4</v>
      </c>
      <c r="J114" s="53">
        <f t="shared" si="10"/>
        <v>6</v>
      </c>
      <c r="K114" s="56">
        <f t="shared" si="11"/>
        <v>0.016157407407407898</v>
      </c>
      <c r="L114" s="56"/>
      <c r="M114" s="62">
        <f t="shared" si="12"/>
        <v>0.0019097222222227133</v>
      </c>
      <c r="N114" s="68"/>
      <c r="O114" s="110"/>
      <c r="P114" s="69"/>
      <c r="Q114" s="63"/>
      <c r="R114" s="68"/>
      <c r="S114" s="98">
        <v>0.6168518518518519</v>
      </c>
      <c r="T114" s="72">
        <v>60</v>
      </c>
    </row>
    <row r="115" spans="2:20" s="46" customFormat="1" ht="15">
      <c r="B115" s="53">
        <v>10</v>
      </c>
      <c r="C115" s="53">
        <v>58</v>
      </c>
      <c r="D115" s="54" t="s">
        <v>109</v>
      </c>
      <c r="E115" s="61">
        <v>2001</v>
      </c>
      <c r="F115" s="55" t="s">
        <v>45</v>
      </c>
      <c r="G115" s="56">
        <v>0.6</v>
      </c>
      <c r="H115" s="53">
        <v>1</v>
      </c>
      <c r="I115" s="53">
        <v>4</v>
      </c>
      <c r="J115" s="53">
        <f t="shared" si="10"/>
        <v>5</v>
      </c>
      <c r="K115" s="56">
        <f t="shared" si="11"/>
        <v>0.01666666666666672</v>
      </c>
      <c r="L115" s="56"/>
      <c r="M115" s="62">
        <f t="shared" si="12"/>
        <v>0.002418981481481534</v>
      </c>
      <c r="N115" s="68"/>
      <c r="O115" s="110"/>
      <c r="P115" s="69"/>
      <c r="Q115" s="63"/>
      <c r="R115" s="68"/>
      <c r="S115" s="98">
        <v>0.6166666666666667</v>
      </c>
      <c r="T115" s="72">
        <v>58</v>
      </c>
    </row>
    <row r="116" spans="2:20" s="46" customFormat="1" ht="15">
      <c r="B116" s="53">
        <v>11</v>
      </c>
      <c r="C116" s="53">
        <v>64</v>
      </c>
      <c r="D116" s="54" t="s">
        <v>122</v>
      </c>
      <c r="E116" s="53">
        <v>2000</v>
      </c>
      <c r="F116" s="54" t="s">
        <v>118</v>
      </c>
      <c r="G116" s="56">
        <v>0.602083333333333</v>
      </c>
      <c r="H116" s="53"/>
      <c r="I116" s="53"/>
      <c r="J116" s="53">
        <f t="shared" si="10"/>
        <v>0</v>
      </c>
      <c r="K116" s="56">
        <f t="shared" si="11"/>
        <v>0.2312500000000004</v>
      </c>
      <c r="L116" s="56"/>
      <c r="M116" s="62">
        <f t="shared" si="12"/>
        <v>0.21700231481481522</v>
      </c>
      <c r="N116" s="68"/>
      <c r="O116" s="110"/>
      <c r="P116" s="69"/>
      <c r="Q116" s="63"/>
      <c r="R116" s="68"/>
      <c r="S116" s="98">
        <v>0.8333333333333334</v>
      </c>
      <c r="T116" s="72">
        <v>64</v>
      </c>
    </row>
    <row r="117" spans="2:20" s="46" customFormat="1" ht="15">
      <c r="B117" s="69"/>
      <c r="C117" s="69"/>
      <c r="D117" s="79"/>
      <c r="E117" s="69"/>
      <c r="F117" s="79"/>
      <c r="G117" s="91"/>
      <c r="H117" s="69"/>
      <c r="I117" s="69"/>
      <c r="J117" s="69"/>
      <c r="K117" s="83"/>
      <c r="L117" s="83"/>
      <c r="M117" s="68"/>
      <c r="N117" s="68"/>
      <c r="O117" s="110"/>
      <c r="P117" s="69"/>
      <c r="Q117" s="63"/>
      <c r="R117" s="68"/>
      <c r="S117" s="54"/>
      <c r="T117" s="129"/>
    </row>
    <row r="118" spans="2:20" s="46" customFormat="1" ht="15">
      <c r="B118" s="69"/>
      <c r="C118" s="69"/>
      <c r="D118" s="79"/>
      <c r="E118" s="69"/>
      <c r="F118" s="79"/>
      <c r="G118" s="91"/>
      <c r="H118" s="69"/>
      <c r="I118" s="69"/>
      <c r="J118" s="69"/>
      <c r="K118" s="83"/>
      <c r="L118" s="83"/>
      <c r="M118" s="68"/>
      <c r="N118" s="68"/>
      <c r="O118" s="110"/>
      <c r="P118" s="69"/>
      <c r="Q118" s="63"/>
      <c r="R118" s="68"/>
      <c r="S118" s="54"/>
      <c r="T118" s="129"/>
    </row>
    <row r="119" spans="1:26" s="7" customFormat="1" ht="15.75">
      <c r="A119" s="131"/>
      <c r="B119" s="94" t="s">
        <v>13</v>
      </c>
      <c r="C119" s="94"/>
      <c r="D119" s="160"/>
      <c r="E119" s="160"/>
      <c r="F119" s="73" t="s">
        <v>70</v>
      </c>
      <c r="G119" s="113"/>
      <c r="H119" s="75" t="s">
        <v>69</v>
      </c>
      <c r="I119" s="75"/>
      <c r="J119" s="75"/>
      <c r="K119" s="78"/>
      <c r="L119" s="78"/>
      <c r="M119" s="41"/>
      <c r="N119" s="41"/>
      <c r="O119" s="28"/>
      <c r="P119" s="94"/>
      <c r="Q119" s="28"/>
      <c r="R119" s="27"/>
      <c r="S119" s="121"/>
      <c r="T119" s="95"/>
      <c r="X119" s="30"/>
      <c r="Y119" s="46"/>
      <c r="Z119" s="46"/>
    </row>
    <row r="120" spans="1:26" s="7" customFormat="1" ht="15">
      <c r="A120" s="131"/>
      <c r="B120" s="50" t="s">
        <v>0</v>
      </c>
      <c r="C120" s="50" t="s">
        <v>1</v>
      </c>
      <c r="D120" s="48" t="s">
        <v>2</v>
      </c>
      <c r="E120" s="49" t="s">
        <v>8</v>
      </c>
      <c r="F120" s="50" t="s">
        <v>4</v>
      </c>
      <c r="G120" s="50" t="s">
        <v>25</v>
      </c>
      <c r="H120" s="50" t="s">
        <v>5</v>
      </c>
      <c r="I120" s="50" t="s">
        <v>7</v>
      </c>
      <c r="J120" s="50" t="s">
        <v>6</v>
      </c>
      <c r="K120" s="51" t="s">
        <v>22</v>
      </c>
      <c r="L120" s="51"/>
      <c r="M120" s="50" t="s">
        <v>20</v>
      </c>
      <c r="N120" s="50"/>
      <c r="O120" s="50" t="s">
        <v>28</v>
      </c>
      <c r="P120" s="50" t="s">
        <v>1</v>
      </c>
      <c r="Q120" s="28"/>
      <c r="R120" s="27"/>
      <c r="S120" s="124" t="s">
        <v>28</v>
      </c>
      <c r="T120" s="70" t="s">
        <v>1</v>
      </c>
      <c r="X120" s="30"/>
      <c r="Y120"/>
      <c r="Z120"/>
    </row>
    <row r="121" spans="2:20" s="46" customFormat="1" ht="15">
      <c r="B121" s="60">
        <v>1</v>
      </c>
      <c r="C121" s="53">
        <v>69</v>
      </c>
      <c r="D121" s="54" t="s">
        <v>113</v>
      </c>
      <c r="E121" s="53">
        <v>1999</v>
      </c>
      <c r="F121" s="55" t="s">
        <v>58</v>
      </c>
      <c r="G121" s="56">
        <v>0.603819444444445</v>
      </c>
      <c r="H121" s="53">
        <v>2</v>
      </c>
      <c r="I121" s="53">
        <v>3</v>
      </c>
      <c r="J121" s="53">
        <f aca="true" t="shared" si="13" ref="J121:J128">SUM(H121:I121)</f>
        <v>5</v>
      </c>
      <c r="K121" s="88">
        <f aca="true" t="shared" si="14" ref="K121:K128">S121-G121</f>
        <v>0.012476851851851212</v>
      </c>
      <c r="L121" s="88"/>
      <c r="M121" s="84"/>
      <c r="N121" s="84"/>
      <c r="O121" s="97"/>
      <c r="P121" s="53"/>
      <c r="Q121" s="53"/>
      <c r="R121" s="68"/>
      <c r="S121" s="98">
        <v>0.6162962962962962</v>
      </c>
      <c r="T121" s="72">
        <v>69</v>
      </c>
    </row>
    <row r="122" spans="2:20" s="46" customFormat="1" ht="15">
      <c r="B122" s="60">
        <v>2</v>
      </c>
      <c r="C122" s="53">
        <v>66</v>
      </c>
      <c r="D122" s="54" t="s">
        <v>57</v>
      </c>
      <c r="E122" s="53">
        <v>1998</v>
      </c>
      <c r="F122" s="55" t="s">
        <v>58</v>
      </c>
      <c r="G122" s="56">
        <v>0.6027777777777777</v>
      </c>
      <c r="H122" s="53">
        <v>2</v>
      </c>
      <c r="I122" s="53">
        <v>2</v>
      </c>
      <c r="J122" s="53">
        <f t="shared" si="13"/>
        <v>4</v>
      </c>
      <c r="K122" s="88">
        <f t="shared" si="14"/>
        <v>0.012847222222222232</v>
      </c>
      <c r="L122" s="88"/>
      <c r="M122" s="84">
        <f>K122-"0:17:58"</f>
        <v>0.000370370370370382</v>
      </c>
      <c r="N122" s="84"/>
      <c r="O122" s="97"/>
      <c r="P122" s="53"/>
      <c r="Q122" s="53"/>
      <c r="R122" s="68"/>
      <c r="S122" s="98">
        <v>0.615625</v>
      </c>
      <c r="T122" s="72">
        <v>66</v>
      </c>
    </row>
    <row r="123" spans="2:20" s="46" customFormat="1" ht="15">
      <c r="B123" s="60">
        <v>3</v>
      </c>
      <c r="C123" s="53">
        <v>72</v>
      </c>
      <c r="D123" s="54" t="s">
        <v>115</v>
      </c>
      <c r="E123" s="53">
        <v>1999</v>
      </c>
      <c r="F123" s="55" t="s">
        <v>128</v>
      </c>
      <c r="G123" s="56">
        <v>0.604861111111111</v>
      </c>
      <c r="H123" s="53">
        <v>1</v>
      </c>
      <c r="I123" s="53">
        <v>2</v>
      </c>
      <c r="J123" s="53">
        <f t="shared" si="13"/>
        <v>3</v>
      </c>
      <c r="K123" s="88">
        <f t="shared" si="14"/>
        <v>0.012870370370370532</v>
      </c>
      <c r="L123" s="88"/>
      <c r="M123" s="84">
        <f aca="true" t="shared" si="15" ref="M123:M128">K123-"0:17:58"</f>
        <v>0.0003935185185186818</v>
      </c>
      <c r="N123" s="84"/>
      <c r="O123" s="97"/>
      <c r="P123" s="53"/>
      <c r="Q123" s="53"/>
      <c r="R123" s="68"/>
      <c r="S123" s="98">
        <v>0.6177314814814815</v>
      </c>
      <c r="T123" s="72">
        <v>72</v>
      </c>
    </row>
    <row r="124" spans="2:20" s="46" customFormat="1" ht="15">
      <c r="B124" s="60">
        <v>4</v>
      </c>
      <c r="C124" s="53">
        <v>74</v>
      </c>
      <c r="D124" s="54" t="s">
        <v>117</v>
      </c>
      <c r="E124" s="53">
        <v>1998</v>
      </c>
      <c r="F124" s="54" t="s">
        <v>118</v>
      </c>
      <c r="G124" s="56">
        <v>0.605555555555556</v>
      </c>
      <c r="H124" s="53">
        <v>3</v>
      </c>
      <c r="I124" s="53">
        <v>2</v>
      </c>
      <c r="J124" s="53">
        <f t="shared" si="13"/>
        <v>5</v>
      </c>
      <c r="K124" s="88">
        <f t="shared" si="14"/>
        <v>0.012916666666666243</v>
      </c>
      <c r="L124" s="88"/>
      <c r="M124" s="84">
        <f t="shared" si="15"/>
        <v>0.0004398148148143932</v>
      </c>
      <c r="N124" s="84"/>
      <c r="O124" s="97"/>
      <c r="P124" s="53"/>
      <c r="Q124" s="53"/>
      <c r="R124" s="68"/>
      <c r="S124" s="98">
        <v>0.6184722222222222</v>
      </c>
      <c r="T124" s="72">
        <v>74</v>
      </c>
    </row>
    <row r="125" spans="2:20" s="46" customFormat="1" ht="15">
      <c r="B125" s="60">
        <v>5</v>
      </c>
      <c r="C125" s="53">
        <v>70</v>
      </c>
      <c r="D125" s="54" t="s">
        <v>54</v>
      </c>
      <c r="E125" s="53">
        <v>1998</v>
      </c>
      <c r="F125" s="57" t="s">
        <v>81</v>
      </c>
      <c r="G125" s="56">
        <v>0.604166666666667</v>
      </c>
      <c r="H125" s="53">
        <v>2</v>
      </c>
      <c r="I125" s="53">
        <v>4</v>
      </c>
      <c r="J125" s="53">
        <f t="shared" si="13"/>
        <v>6</v>
      </c>
      <c r="K125" s="88">
        <f t="shared" si="14"/>
        <v>0.01297453703703677</v>
      </c>
      <c r="L125" s="88"/>
      <c r="M125" s="84">
        <f t="shared" si="15"/>
        <v>0.0004976851851849207</v>
      </c>
      <c r="N125" s="84"/>
      <c r="O125" s="97"/>
      <c r="P125" s="53"/>
      <c r="Q125" s="53"/>
      <c r="R125" s="68"/>
      <c r="S125" s="98">
        <v>0.6171412037037037</v>
      </c>
      <c r="T125" s="72">
        <v>70</v>
      </c>
    </row>
    <row r="126" spans="2:20" s="46" customFormat="1" ht="15">
      <c r="B126" s="60">
        <v>6</v>
      </c>
      <c r="C126" s="53">
        <v>73</v>
      </c>
      <c r="D126" s="54" t="s">
        <v>112</v>
      </c>
      <c r="E126" s="53">
        <v>1999</v>
      </c>
      <c r="F126" s="57" t="s">
        <v>81</v>
      </c>
      <c r="G126" s="56">
        <v>0.605208333333334</v>
      </c>
      <c r="H126" s="53">
        <v>2</v>
      </c>
      <c r="I126" s="53">
        <v>3</v>
      </c>
      <c r="J126" s="53">
        <f t="shared" si="13"/>
        <v>5</v>
      </c>
      <c r="K126" s="88">
        <f t="shared" si="14"/>
        <v>0.013252314814814148</v>
      </c>
      <c r="L126" s="88"/>
      <c r="M126" s="84">
        <f t="shared" si="15"/>
        <v>0.0007754629629622978</v>
      </c>
      <c r="N126" s="84"/>
      <c r="O126" s="97"/>
      <c r="P126" s="53"/>
      <c r="Q126" s="53"/>
      <c r="R126" s="68"/>
      <c r="S126" s="98">
        <v>0.6184606481481482</v>
      </c>
      <c r="T126" s="72">
        <v>73</v>
      </c>
    </row>
    <row r="127" spans="2:20" s="46" customFormat="1" ht="15">
      <c r="B127" s="60">
        <v>7</v>
      </c>
      <c r="C127" s="53">
        <v>71</v>
      </c>
      <c r="D127" s="54" t="s">
        <v>114</v>
      </c>
      <c r="E127" s="53">
        <v>1999</v>
      </c>
      <c r="F127" s="55" t="s">
        <v>58</v>
      </c>
      <c r="G127" s="56">
        <v>0.604513888888889</v>
      </c>
      <c r="H127" s="53">
        <v>2</v>
      </c>
      <c r="I127" s="53">
        <v>1</v>
      </c>
      <c r="J127" s="53">
        <f t="shared" si="13"/>
        <v>3</v>
      </c>
      <c r="K127" s="88">
        <f t="shared" si="14"/>
        <v>0.013333333333333197</v>
      </c>
      <c r="L127" s="88"/>
      <c r="M127" s="84">
        <f t="shared" si="15"/>
        <v>0.0008564814814813471</v>
      </c>
      <c r="N127" s="84"/>
      <c r="O127" s="97"/>
      <c r="P127" s="53"/>
      <c r="Q127" s="69"/>
      <c r="R127" s="68"/>
      <c r="S127" s="98">
        <v>0.6178472222222222</v>
      </c>
      <c r="T127" s="72">
        <v>71</v>
      </c>
    </row>
    <row r="128" spans="2:20" s="46" customFormat="1" ht="15">
      <c r="B128" s="60">
        <v>8</v>
      </c>
      <c r="C128" s="53">
        <v>68</v>
      </c>
      <c r="D128" s="54" t="s">
        <v>56</v>
      </c>
      <c r="E128" s="53">
        <v>1999</v>
      </c>
      <c r="F128" s="54" t="s">
        <v>41</v>
      </c>
      <c r="G128" s="56">
        <v>0.603472222222222</v>
      </c>
      <c r="H128" s="53">
        <v>2</v>
      </c>
      <c r="I128" s="53">
        <v>5</v>
      </c>
      <c r="J128" s="53">
        <f t="shared" si="13"/>
        <v>7</v>
      </c>
      <c r="K128" s="88">
        <f t="shared" si="14"/>
        <v>0.01362268518518539</v>
      </c>
      <c r="L128" s="88"/>
      <c r="M128" s="84">
        <f t="shared" si="15"/>
        <v>0.0011458333333335402</v>
      </c>
      <c r="N128" s="84"/>
      <c r="O128" s="97"/>
      <c r="P128" s="53"/>
      <c r="Q128" s="69"/>
      <c r="R128" s="68"/>
      <c r="S128" s="98">
        <v>0.6170949074074074</v>
      </c>
      <c r="T128" s="72">
        <v>68</v>
      </c>
    </row>
    <row r="129" spans="2:20" s="46" customFormat="1" ht="15">
      <c r="B129" s="60"/>
      <c r="C129" s="53">
        <v>67</v>
      </c>
      <c r="D129" s="52" t="s">
        <v>55</v>
      </c>
      <c r="E129" s="80">
        <v>1998</v>
      </c>
      <c r="F129" s="52" t="s">
        <v>49</v>
      </c>
      <c r="G129" s="56">
        <v>0.603125</v>
      </c>
      <c r="H129" s="53"/>
      <c r="I129" s="53"/>
      <c r="J129" s="53"/>
      <c r="K129" s="88" t="s">
        <v>136</v>
      </c>
      <c r="L129" s="88"/>
      <c r="M129" s="84"/>
      <c r="N129" s="112"/>
      <c r="O129" s="110"/>
      <c r="P129" s="69"/>
      <c r="Q129" s="69"/>
      <c r="R129" s="68"/>
      <c r="S129" s="98">
        <v>0.8333333333333334</v>
      </c>
      <c r="T129" s="72">
        <v>67</v>
      </c>
    </row>
    <row r="130" spans="2:20" s="46" customFormat="1" ht="15">
      <c r="B130" s="67"/>
      <c r="C130" s="69"/>
      <c r="D130" s="106"/>
      <c r="E130" s="64"/>
      <c r="F130" s="79"/>
      <c r="G130" s="91"/>
      <c r="H130" s="69"/>
      <c r="I130" s="69"/>
      <c r="J130" s="69"/>
      <c r="K130" s="111"/>
      <c r="L130" s="111"/>
      <c r="M130" s="112"/>
      <c r="N130" s="112"/>
      <c r="O130" s="110"/>
      <c r="P130" s="69"/>
      <c r="Q130" s="69"/>
      <c r="R130" s="68"/>
      <c r="S130" s="54"/>
      <c r="T130" s="129"/>
    </row>
    <row r="131" spans="2:20" s="82" customFormat="1" ht="15.75">
      <c r="B131" s="93" t="s">
        <v>14</v>
      </c>
      <c r="C131" s="93"/>
      <c r="D131" s="160"/>
      <c r="E131" s="160"/>
      <c r="F131" s="73" t="s">
        <v>70</v>
      </c>
      <c r="G131" s="113"/>
      <c r="H131" s="75" t="s">
        <v>69</v>
      </c>
      <c r="I131" s="75"/>
      <c r="J131" s="75"/>
      <c r="K131" s="78"/>
      <c r="L131" s="78"/>
      <c r="M131" s="81"/>
      <c r="N131" s="81"/>
      <c r="P131" s="93"/>
      <c r="R131" s="81"/>
      <c r="S131" s="135"/>
      <c r="T131" s="140"/>
    </row>
    <row r="132" spans="2:20" s="46" customFormat="1" ht="15">
      <c r="B132" s="50" t="s">
        <v>0</v>
      </c>
      <c r="C132" s="50" t="s">
        <v>26</v>
      </c>
      <c r="D132" s="48" t="s">
        <v>2</v>
      </c>
      <c r="E132" s="49" t="s">
        <v>8</v>
      </c>
      <c r="F132" s="50" t="s">
        <v>4</v>
      </c>
      <c r="G132" s="50" t="s">
        <v>25</v>
      </c>
      <c r="H132" s="50" t="s">
        <v>5</v>
      </c>
      <c r="I132" s="50" t="s">
        <v>7</v>
      </c>
      <c r="J132" s="50" t="s">
        <v>6</v>
      </c>
      <c r="K132" s="51" t="s">
        <v>22</v>
      </c>
      <c r="L132" s="51"/>
      <c r="M132" s="50" t="s">
        <v>20</v>
      </c>
      <c r="N132" s="50"/>
      <c r="O132" s="50" t="s">
        <v>28</v>
      </c>
      <c r="P132" s="50" t="s">
        <v>26</v>
      </c>
      <c r="R132" s="45"/>
      <c r="S132" s="53" t="s">
        <v>28</v>
      </c>
      <c r="T132" s="70" t="s">
        <v>26</v>
      </c>
    </row>
    <row r="133" spans="2:20" s="46" customFormat="1" ht="15">
      <c r="B133" s="53">
        <v>1</v>
      </c>
      <c r="C133" s="53">
        <v>76</v>
      </c>
      <c r="D133" s="89" t="s">
        <v>53</v>
      </c>
      <c r="E133" s="61">
        <v>1997</v>
      </c>
      <c r="F133" s="54" t="s">
        <v>51</v>
      </c>
      <c r="G133" s="56">
        <v>0.6062500000000001</v>
      </c>
      <c r="H133" s="53">
        <v>3</v>
      </c>
      <c r="I133" s="53">
        <v>3</v>
      </c>
      <c r="J133" s="53">
        <f>SUM(H133:I133)</f>
        <v>6</v>
      </c>
      <c r="K133" s="56">
        <f>S133-G133</f>
        <v>0.013483796296296258</v>
      </c>
      <c r="L133" s="56"/>
      <c r="M133" s="56"/>
      <c r="N133" s="56"/>
      <c r="O133" s="98"/>
      <c r="P133" s="53"/>
      <c r="Q133" s="53"/>
      <c r="R133" s="102"/>
      <c r="S133" s="98">
        <v>0.6197337962962963</v>
      </c>
      <c r="T133" s="72">
        <v>76</v>
      </c>
    </row>
    <row r="134" spans="2:20" s="46" customFormat="1" ht="15">
      <c r="B134" s="53">
        <v>2</v>
      </c>
      <c r="C134" s="53">
        <v>77</v>
      </c>
      <c r="D134" s="89" t="s">
        <v>116</v>
      </c>
      <c r="E134" s="61">
        <v>1996</v>
      </c>
      <c r="F134" s="79" t="s">
        <v>58</v>
      </c>
      <c r="G134" s="56">
        <v>0.606597222222222</v>
      </c>
      <c r="H134" s="53">
        <v>3</v>
      </c>
      <c r="I134" s="53">
        <v>1</v>
      </c>
      <c r="J134" s="53">
        <f>SUM(H134:I134)</f>
        <v>4</v>
      </c>
      <c r="K134" s="56">
        <f>S134-G134</f>
        <v>0.013495370370370519</v>
      </c>
      <c r="L134" s="56"/>
      <c r="M134" s="56">
        <f>K134-K133</f>
        <v>1.157407407426092E-05</v>
      </c>
      <c r="N134" s="56"/>
      <c r="O134" s="98"/>
      <c r="P134" s="53"/>
      <c r="Q134" s="53"/>
      <c r="R134" s="102"/>
      <c r="S134" s="98">
        <v>0.6200925925925925</v>
      </c>
      <c r="T134" s="72">
        <v>77</v>
      </c>
    </row>
    <row r="135" spans="2:20" s="46" customFormat="1" ht="15">
      <c r="B135" s="53"/>
      <c r="C135" s="53">
        <v>75</v>
      </c>
      <c r="D135" s="54" t="s">
        <v>52</v>
      </c>
      <c r="E135" s="53">
        <v>1997</v>
      </c>
      <c r="F135" s="58" t="s">
        <v>49</v>
      </c>
      <c r="G135" s="56">
        <v>0.6059027777777778</v>
      </c>
      <c r="H135" s="53"/>
      <c r="I135" s="53"/>
      <c r="J135" s="53"/>
      <c r="K135" s="56" t="s">
        <v>136</v>
      </c>
      <c r="L135" s="56"/>
      <c r="M135" s="56"/>
      <c r="N135" s="83"/>
      <c r="O135" s="105"/>
      <c r="P135" s="69"/>
      <c r="Q135" s="69"/>
      <c r="R135" s="102"/>
      <c r="S135" s="98">
        <v>0.8333333333333334</v>
      </c>
      <c r="T135" s="72">
        <v>75</v>
      </c>
    </row>
    <row r="136" spans="2:20" s="46" customFormat="1" ht="15">
      <c r="B136" s="53"/>
      <c r="C136" s="53">
        <v>78</v>
      </c>
      <c r="D136" s="89" t="s">
        <v>119</v>
      </c>
      <c r="E136" s="61">
        <v>1997</v>
      </c>
      <c r="F136" s="54" t="s">
        <v>118</v>
      </c>
      <c r="G136" s="56">
        <v>0.606944444444445</v>
      </c>
      <c r="H136" s="53"/>
      <c r="I136" s="53"/>
      <c r="J136" s="53"/>
      <c r="K136" s="56" t="s">
        <v>136</v>
      </c>
      <c r="L136" s="56"/>
      <c r="M136" s="56"/>
      <c r="N136" s="83"/>
      <c r="O136" s="105"/>
      <c r="P136" s="69"/>
      <c r="Q136" s="69"/>
      <c r="R136" s="102"/>
      <c r="S136" s="98">
        <v>0.875</v>
      </c>
      <c r="T136" s="72">
        <v>78</v>
      </c>
    </row>
    <row r="137" spans="2:20" s="46" customFormat="1" ht="15">
      <c r="B137" s="69"/>
      <c r="C137" s="69"/>
      <c r="D137" s="79"/>
      <c r="E137" s="69"/>
      <c r="F137" s="66"/>
      <c r="G137" s="111"/>
      <c r="H137" s="69"/>
      <c r="I137" s="69"/>
      <c r="J137" s="69"/>
      <c r="K137" s="83"/>
      <c r="L137" s="83"/>
      <c r="M137" s="83"/>
      <c r="N137" s="83"/>
      <c r="O137" s="105"/>
      <c r="P137" s="69"/>
      <c r="Q137" s="69"/>
      <c r="R137" s="102"/>
      <c r="T137" s="139"/>
    </row>
    <row r="138" spans="1:20" s="7" customFormat="1" ht="15">
      <c r="A138" s="131"/>
      <c r="B138" s="69"/>
      <c r="C138" s="69"/>
      <c r="D138" s="32"/>
      <c r="E138" s="31"/>
      <c r="F138" s="37"/>
      <c r="G138" s="37"/>
      <c r="H138" s="31"/>
      <c r="I138" s="31"/>
      <c r="J138" s="31"/>
      <c r="K138" s="33"/>
      <c r="L138" s="33"/>
      <c r="M138" s="33"/>
      <c r="N138" s="33"/>
      <c r="R138" s="18"/>
      <c r="T138" s="145"/>
    </row>
    <row r="139" spans="1:20" s="12" customFormat="1" ht="15">
      <c r="A139" s="132"/>
      <c r="B139" s="44" t="s">
        <v>27</v>
      </c>
      <c r="C139" s="44"/>
      <c r="E139" s="9"/>
      <c r="F139" s="9"/>
      <c r="G139" s="9"/>
      <c r="H139" s="9"/>
      <c r="I139" s="9"/>
      <c r="J139" s="9"/>
      <c r="K139" s="10"/>
      <c r="L139" s="10"/>
      <c r="M139" s="9"/>
      <c r="N139" s="9"/>
      <c r="R139" s="9"/>
      <c r="T139" s="146"/>
    </row>
    <row r="140" spans="1:20" s="15" customFormat="1" ht="15">
      <c r="A140" s="133"/>
      <c r="B140" s="44" t="s">
        <v>74</v>
      </c>
      <c r="C140" s="44"/>
      <c r="E140" s="6"/>
      <c r="F140" s="21"/>
      <c r="G140"/>
      <c r="M140" s="21"/>
      <c r="N140" s="21"/>
      <c r="R140" s="18"/>
      <c r="T140" s="147"/>
    </row>
    <row r="141" spans="1:20" s="7" customFormat="1" ht="15">
      <c r="A141" s="131"/>
      <c r="B141" s="46"/>
      <c r="C141" s="46"/>
      <c r="D141" s="14"/>
      <c r="E141" s="18"/>
      <c r="F141" s="18"/>
      <c r="G141" s="18"/>
      <c r="M141" s="18"/>
      <c r="N141" s="18"/>
      <c r="R141" s="18"/>
      <c r="T141" s="145"/>
    </row>
    <row r="142" spans="1:20" s="7" customFormat="1" ht="15">
      <c r="A142" s="131"/>
      <c r="B142" s="46"/>
      <c r="C142" s="46"/>
      <c r="D142" s="14"/>
      <c r="E142" s="18"/>
      <c r="F142" s="18"/>
      <c r="G142" s="18"/>
      <c r="M142" s="18"/>
      <c r="N142" s="18"/>
      <c r="R142" s="18"/>
      <c r="T142" s="145"/>
    </row>
    <row r="143" spans="1:20" s="7" customFormat="1" ht="15">
      <c r="A143" s="131"/>
      <c r="B143" s="46"/>
      <c r="C143" s="46"/>
      <c r="D143" s="14"/>
      <c r="E143" s="18"/>
      <c r="F143" s="18"/>
      <c r="G143" s="18"/>
      <c r="M143" s="18"/>
      <c r="N143" s="18"/>
      <c r="R143" s="18"/>
      <c r="T143" s="145"/>
    </row>
    <row r="144" spans="1:20" s="7" customFormat="1" ht="15">
      <c r="A144" s="131"/>
      <c r="B144" s="46"/>
      <c r="C144" s="46"/>
      <c r="D144" s="14"/>
      <c r="E144" s="18"/>
      <c r="F144" s="18"/>
      <c r="G144" s="18"/>
      <c r="M144" s="18"/>
      <c r="N144" s="18"/>
      <c r="R144" s="18"/>
      <c r="T144" s="145"/>
    </row>
    <row r="145" spans="1:20" s="19" customFormat="1" ht="15">
      <c r="A145" s="134"/>
      <c r="B145" s="85"/>
      <c r="C145" s="85"/>
      <c r="D145" s="23"/>
      <c r="E145" s="13"/>
      <c r="F145" s="13"/>
      <c r="G145" s="13"/>
      <c r="M145" s="13"/>
      <c r="N145" s="13"/>
      <c r="R145" s="9"/>
      <c r="T145" s="148"/>
    </row>
    <row r="146" spans="2:12" ht="15">
      <c r="B146" s="93"/>
      <c r="C146" s="93"/>
      <c r="D146" s="24"/>
      <c r="E146" s="2"/>
      <c r="F146" s="2"/>
      <c r="G146" s="2"/>
      <c r="H146" s="2"/>
      <c r="I146" s="2"/>
      <c r="J146" s="2"/>
      <c r="K146" s="17"/>
      <c r="L146" s="17"/>
    </row>
    <row r="147" spans="2:12" ht="15">
      <c r="B147" s="69"/>
      <c r="C147" s="69"/>
      <c r="H147" s="3"/>
      <c r="I147" s="3"/>
      <c r="J147" s="3"/>
      <c r="K147" s="8"/>
      <c r="L147" s="8"/>
    </row>
    <row r="148" spans="2:12" ht="15">
      <c r="B148" s="69"/>
      <c r="C148" s="69"/>
      <c r="H148" s="3"/>
      <c r="I148" s="3"/>
      <c r="J148" s="3"/>
      <c r="K148" s="8"/>
      <c r="L148" s="8"/>
    </row>
    <row r="149" spans="2:12" ht="15">
      <c r="B149" s="69"/>
      <c r="C149" s="69"/>
      <c r="D149" s="25"/>
      <c r="E149" s="3"/>
      <c r="F149" s="3"/>
      <c r="G149" s="3"/>
      <c r="H149" s="3"/>
      <c r="I149" s="3"/>
      <c r="J149" s="3"/>
      <c r="K149" s="4"/>
      <c r="L149" s="4"/>
    </row>
    <row r="151" spans="4:7" ht="15">
      <c r="D151" s="26"/>
      <c r="E151" s="5"/>
      <c r="F151"/>
      <c r="G151" s="5"/>
    </row>
    <row r="152" ht="15"/>
    <row r="161" spans="1:20" s="6" customFormat="1" ht="15">
      <c r="A161" s="132"/>
      <c r="B161" s="79"/>
      <c r="C161" s="69"/>
      <c r="D161" s="20"/>
      <c r="E161" s="5"/>
      <c r="F161" s="9"/>
      <c r="G161" s="9"/>
      <c r="H161" s="5"/>
      <c r="I161" s="5"/>
      <c r="J161" s="5"/>
      <c r="K161" s="4"/>
      <c r="L161" s="4"/>
      <c r="M161" s="5"/>
      <c r="N161" s="5"/>
      <c r="R161" s="3"/>
      <c r="T161" s="149"/>
    </row>
  </sheetData>
  <sheetProtection/>
  <mergeCells count="26">
    <mergeCell ref="U29:AC29"/>
    <mergeCell ref="H30:K30"/>
    <mergeCell ref="D131:E131"/>
    <mergeCell ref="D82:E82"/>
    <mergeCell ref="D97:E97"/>
    <mergeCell ref="D119:E119"/>
    <mergeCell ref="D104:E104"/>
    <mergeCell ref="D90:E90"/>
    <mergeCell ref="H90:K90"/>
    <mergeCell ref="B10:K10"/>
    <mergeCell ref="D20:E20"/>
    <mergeCell ref="H82:K82"/>
    <mergeCell ref="B30:C30"/>
    <mergeCell ref="B47:C47"/>
    <mergeCell ref="D61:E61"/>
    <mergeCell ref="D70:E70"/>
    <mergeCell ref="D16:E16"/>
    <mergeCell ref="H16:K16"/>
    <mergeCell ref="D12:J12"/>
    <mergeCell ref="H97:K97"/>
    <mergeCell ref="H14:M14"/>
    <mergeCell ref="H20:K20"/>
    <mergeCell ref="H47:K47"/>
    <mergeCell ref="B28:D28"/>
    <mergeCell ref="D30:E30"/>
    <mergeCell ref="D47:E47"/>
  </mergeCells>
  <printOptions/>
  <pageMargins left="0.25" right="0.25" top="0.75" bottom="0.75" header="0.3" footer="0.3"/>
  <pageSetup horizontalDpi="600" verticalDpi="600" orientation="portrait" paperSize="9" r:id="rId2"/>
  <headerFooter alignWithMargins="0">
    <oddFooter>&amp;C&amp;"-,Harilik"&amp;11Värska Originaal SPRINT 24.09.2016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</dc:creator>
  <cp:keywords/>
  <dc:description/>
  <cp:lastModifiedBy>Kasutaja</cp:lastModifiedBy>
  <cp:lastPrinted>2016-09-24T12:36:13Z</cp:lastPrinted>
  <dcterms:created xsi:type="dcterms:W3CDTF">2002-12-13T19:09:16Z</dcterms:created>
  <dcterms:modified xsi:type="dcterms:W3CDTF">2016-09-24T12:36:18Z</dcterms:modified>
  <cp:category/>
  <cp:version/>
  <cp:contentType/>
  <cp:contentStatus/>
</cp:coreProperties>
</file>